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45" windowWidth="23640" windowHeight="9135" tabRatio="702" activeTab="11"/>
  </bookViews>
  <sheets>
    <sheet name="מלאי נעליים 7 דצמבר" sheetId="1" r:id="rId1"/>
    <sheet name="דצמבר" sheetId="2" r:id="rId2"/>
    <sheet name="ינואר" sheetId="3" r:id="rId3"/>
    <sheet name="פבואר" sheetId="6" r:id="rId4"/>
    <sheet name="אפריל " sheetId="10" r:id="rId5"/>
    <sheet name="מאי" sheetId="11" r:id="rId6"/>
    <sheet name="יוני" sheetId="12" r:id="rId7"/>
    <sheet name="אוגוסט" sheetId="13" r:id="rId8"/>
    <sheet name="נובמבר" sheetId="14" r:id="rId9"/>
    <sheet name="דצמבר " sheetId="15" r:id="rId10"/>
    <sheet name="ינואר " sheetId="16" r:id="rId11"/>
    <sheet name="פבואר 17" sheetId="17" r:id="rId12"/>
    <sheet name="מחירון נעליים" sheetId="9" r:id="rId13"/>
    <sheet name="מחירון ביגוד " sheetId="8" r:id="rId14"/>
    <sheet name="תחזית AW16" sheetId="5" r:id="rId15"/>
    <sheet name="מלאי 23 נובמבר" sheetId="4" r:id="rId16"/>
  </sheets>
  <calcPr calcId="145621"/>
</workbook>
</file>

<file path=xl/calcChain.xml><?xml version="1.0" encoding="utf-8"?>
<calcChain xmlns="http://schemas.openxmlformats.org/spreadsheetml/2006/main">
  <c r="L67" i="1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I33"/>
  <c r="L32"/>
  <c r="I32"/>
  <c r="L31"/>
  <c r="I31"/>
  <c r="L30"/>
  <c r="I30"/>
  <c r="L29"/>
  <c r="I29"/>
  <c r="L28"/>
  <c r="I28"/>
  <c r="L27"/>
  <c r="I27"/>
  <c r="L26"/>
  <c r="I26"/>
  <c r="L25"/>
  <c r="I25"/>
  <c r="L24"/>
  <c r="I24"/>
  <c r="L23"/>
  <c r="I23"/>
  <c r="K22"/>
  <c r="L22" s="1"/>
  <c r="I22"/>
  <c r="K21"/>
  <c r="L21" s="1"/>
  <c r="I21"/>
  <c r="L20"/>
  <c r="K19"/>
  <c r="L19" s="1"/>
  <c r="I19"/>
  <c r="K18"/>
  <c r="L18" s="1"/>
  <c r="I18"/>
  <c r="K17"/>
  <c r="L17" s="1"/>
  <c r="I17"/>
  <c r="K16"/>
  <c r="L16" s="1"/>
  <c r="I16"/>
  <c r="L15"/>
  <c r="I15"/>
  <c r="L14"/>
  <c r="I14"/>
  <c r="L13"/>
  <c r="I13"/>
  <c r="L12"/>
  <c r="I12"/>
  <c r="L11"/>
  <c r="I11"/>
  <c r="L10"/>
  <c r="I10"/>
  <c r="L9"/>
  <c r="I9"/>
  <c r="L8"/>
  <c r="I8"/>
  <c r="L7"/>
  <c r="I7"/>
  <c r="L3"/>
  <c r="I3"/>
  <c r="L2"/>
  <c r="I2"/>
  <c r="L66" i="13" l="1"/>
  <c r="L65"/>
  <c r="L64"/>
  <c r="L63"/>
  <c r="L62"/>
  <c r="L61"/>
  <c r="L60"/>
  <c r="L59"/>
  <c r="L58"/>
  <c r="L57"/>
  <c r="L56"/>
  <c r="L55"/>
  <c r="L54"/>
  <c r="L53"/>
  <c r="L52"/>
  <c r="L51"/>
  <c r="L50"/>
  <c r="L35"/>
  <c r="L36"/>
  <c r="L37"/>
  <c r="L38"/>
  <c r="L39"/>
  <c r="L40"/>
  <c r="L41"/>
  <c r="L42"/>
  <c r="L43"/>
  <c r="L44"/>
  <c r="L45"/>
  <c r="L46"/>
  <c r="L47"/>
  <c r="L48"/>
  <c r="L49"/>
  <c r="L34"/>
  <c r="L33"/>
  <c r="AB13" i="15" l="1"/>
  <c r="AB12"/>
  <c r="AB3"/>
  <c r="AB4"/>
  <c r="AB5"/>
  <c r="AB6"/>
  <c r="AB7"/>
  <c r="AB8"/>
  <c r="AB9"/>
  <c r="AB10"/>
  <c r="AB14"/>
  <c r="AB2"/>
  <c r="AB7" i="14" l="1"/>
  <c r="AB6"/>
  <c r="AB5"/>
  <c r="AB4"/>
  <c r="AB3"/>
  <c r="Z3"/>
  <c r="AB2"/>
  <c r="Z2"/>
  <c r="I30" i="13" l="1"/>
  <c r="L30"/>
  <c r="I29"/>
  <c r="L29"/>
  <c r="I28"/>
  <c r="L28"/>
  <c r="I27"/>
  <c r="L27"/>
  <c r="I26"/>
  <c r="L26"/>
  <c r="I25"/>
  <c r="L25"/>
  <c r="I24"/>
  <c r="L24"/>
  <c r="I23"/>
  <c r="L23"/>
  <c r="I22"/>
  <c r="L22"/>
  <c r="I21"/>
  <c r="K21"/>
  <c r="L21" s="1"/>
  <c r="I20"/>
  <c r="K20"/>
  <c r="L20" s="1"/>
  <c r="I32"/>
  <c r="L32"/>
  <c r="I31"/>
  <c r="L31"/>
  <c r="L19"/>
  <c r="N19" s="1"/>
  <c r="I18"/>
  <c r="K18"/>
  <c r="L18" s="1"/>
  <c r="K17"/>
  <c r="L17" s="1"/>
  <c r="I17"/>
  <c r="I16"/>
  <c r="K16"/>
  <c r="L16" s="1"/>
  <c r="K15"/>
  <c r="L15" s="1"/>
  <c r="I15"/>
  <c r="I14"/>
  <c r="L14"/>
  <c r="I12"/>
  <c r="I13"/>
  <c r="L13"/>
  <c r="L12"/>
  <c r="I5"/>
  <c r="L5"/>
  <c r="I4"/>
  <c r="L4"/>
  <c r="I3"/>
  <c r="L3"/>
  <c r="I2"/>
  <c r="L2"/>
  <c r="N2" l="1"/>
  <c r="N3"/>
  <c r="N4"/>
  <c r="N16"/>
  <c r="N12"/>
  <c r="N5"/>
  <c r="N14"/>
  <c r="N31"/>
  <c r="N32"/>
  <c r="N20"/>
  <c r="N18"/>
  <c r="N13"/>
  <c r="N15"/>
  <c r="N17"/>
  <c r="N21"/>
  <c r="N22"/>
  <c r="N23"/>
  <c r="N24"/>
  <c r="N25"/>
  <c r="N26"/>
  <c r="N27"/>
  <c r="N28"/>
  <c r="N29"/>
  <c r="N30"/>
  <c r="I11"/>
  <c r="L11"/>
  <c r="I10"/>
  <c r="L10"/>
  <c r="I6"/>
  <c r="L6"/>
  <c r="I7"/>
  <c r="L7"/>
  <c r="I8"/>
  <c r="L8"/>
  <c r="L9"/>
  <c r="I9"/>
  <c r="N8" l="1"/>
  <c r="N7"/>
  <c r="N6"/>
  <c r="N10"/>
  <c r="N11"/>
  <c r="N9"/>
  <c r="Z13" i="12"/>
  <c r="AB3" l="1"/>
  <c r="AB4"/>
  <c r="AB5"/>
  <c r="AB6"/>
  <c r="AB7"/>
  <c r="AB8"/>
  <c r="AB9"/>
  <c r="AB10"/>
  <c r="AB11"/>
  <c r="AB12"/>
  <c r="AB14"/>
  <c r="AB15"/>
  <c r="AB16"/>
  <c r="AB17"/>
  <c r="AB18"/>
  <c r="AB19"/>
  <c r="AB20"/>
  <c r="Z3"/>
  <c r="Z4"/>
  <c r="Z5"/>
  <c r="Z6"/>
  <c r="Z7"/>
  <c r="Z9"/>
  <c r="Z11"/>
  <c r="Z12"/>
  <c r="Z14"/>
  <c r="Z15"/>
  <c r="Z16"/>
  <c r="Z17"/>
  <c r="Z18"/>
  <c r="Z19"/>
  <c r="Z20"/>
  <c r="K55" i="8" l="1"/>
  <c r="K54"/>
  <c r="K53"/>
  <c r="K52"/>
  <c r="K51"/>
  <c r="K50"/>
  <c r="K49"/>
  <c r="K48"/>
  <c r="K47"/>
  <c r="K46"/>
  <c r="K45"/>
  <c r="K44"/>
  <c r="J43"/>
  <c r="K43" s="1"/>
  <c r="J42"/>
  <c r="K42" s="1"/>
  <c r="K41"/>
  <c r="K40"/>
  <c r="K39"/>
  <c r="K38"/>
  <c r="K37"/>
  <c r="K36"/>
  <c r="K35"/>
  <c r="K34"/>
  <c r="K33"/>
  <c r="K32"/>
  <c r="K31"/>
  <c r="K30"/>
  <c r="K29"/>
  <c r="K28"/>
  <c r="K27"/>
  <c r="J26"/>
  <c r="K26" s="1"/>
  <c r="J25"/>
  <c r="K25" s="1"/>
  <c r="J24"/>
  <c r="K24" s="1"/>
  <c r="J23"/>
  <c r="K23" s="1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W31" i="9" l="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V29" i="1" l="1"/>
  <c r="L3" i="6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7"/>
  <c r="L28"/>
  <c r="L29"/>
  <c r="L30"/>
  <c r="L31"/>
  <c r="L32"/>
  <c r="L33"/>
  <c r="L34"/>
  <c r="L35"/>
  <c r="L36"/>
  <c r="L37"/>
  <c r="L38"/>
  <c r="L39"/>
  <c r="L40"/>
  <c r="L41"/>
  <c r="L44"/>
  <c r="L45"/>
  <c r="L46"/>
  <c r="L47"/>
  <c r="L48"/>
  <c r="L49"/>
  <c r="L50"/>
  <c r="L51"/>
  <c r="L52"/>
  <c r="L53"/>
  <c r="L54"/>
  <c r="L55"/>
  <c r="L2"/>
  <c r="I50"/>
  <c r="I51"/>
  <c r="I52"/>
  <c r="I53"/>
  <c r="I54"/>
  <c r="I55"/>
  <c r="K43"/>
  <c r="L43" s="1"/>
  <c r="K42"/>
  <c r="L42" s="1"/>
  <c r="I47"/>
  <c r="I43"/>
  <c r="I44"/>
  <c r="I45"/>
  <c r="I46"/>
  <c r="I48"/>
  <c r="I49"/>
  <c r="I42"/>
  <c r="W19" i="3" l="1"/>
  <c r="I5" i="6" l="1"/>
  <c r="K23"/>
  <c r="L23" s="1"/>
  <c r="K24"/>
  <c r="L24" s="1"/>
  <c r="K25"/>
  <c r="L25" s="1"/>
  <c r="K26"/>
  <c r="L26" s="1"/>
  <c r="I3"/>
  <c r="I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"/>
  <c r="B28" i="4" l="1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2"/>
  <c r="A2"/>
  <c r="D1"/>
  <c r="C1"/>
  <c r="B1"/>
  <c r="A1"/>
  <c r="W13" i="5" l="1"/>
  <c r="W7"/>
  <c r="W39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16"/>
  <c r="W15"/>
  <c r="W12"/>
  <c r="W11"/>
  <c r="W10"/>
  <c r="W6"/>
  <c r="W5"/>
  <c r="W4"/>
  <c r="W3"/>
  <c r="W17" i="3" l="1"/>
  <c r="W22"/>
  <c r="W7"/>
  <c r="X20" i="2"/>
  <c r="X19"/>
  <c r="X18"/>
  <c r="X17"/>
  <c r="X16"/>
  <c r="X15"/>
  <c r="X14"/>
  <c r="X13"/>
  <c r="X12"/>
  <c r="X10"/>
  <c r="W24" i="3"/>
  <c r="W23"/>
  <c r="W21"/>
  <c r="W20"/>
  <c r="W18"/>
  <c r="W16"/>
  <c r="W15"/>
  <c r="W14"/>
  <c r="W13"/>
  <c r="W12"/>
  <c r="W11"/>
  <c r="W10"/>
  <c r="W8"/>
  <c r="W6"/>
  <c r="W5"/>
  <c r="W4"/>
  <c r="W3"/>
  <c r="X29" i="1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X9" i="2" l="1"/>
  <c r="X8"/>
  <c r="X11"/>
  <c r="X3"/>
  <c r="X4"/>
  <c r="X5"/>
  <c r="X6"/>
  <c r="X7"/>
</calcChain>
</file>

<file path=xl/sharedStrings.xml><?xml version="1.0" encoding="utf-8"?>
<sst xmlns="http://schemas.openxmlformats.org/spreadsheetml/2006/main" count="1675" uniqueCount="362">
  <si>
    <t>מלאי</t>
  </si>
  <si>
    <t>מלאי ינוב</t>
  </si>
  <si>
    <t>מידה</t>
  </si>
  <si>
    <t xml:space="preserve">מידה </t>
  </si>
  <si>
    <t>ULTRA RACE 270 שחור ירוק</t>
  </si>
  <si>
    <t xml:space="preserve">ULTRA RACE 270  צהוב </t>
  </si>
  <si>
    <t xml:space="preserve">ULTRA RACE 290 GTX M </t>
  </si>
  <si>
    <t>ULTRA RACE 290 GTX W</t>
  </si>
  <si>
    <t>terraclaw 220 M</t>
  </si>
  <si>
    <t>X-talon 212   ירוק</t>
  </si>
  <si>
    <t>X-talon 212   כתום</t>
  </si>
  <si>
    <t>trailroc 255 w-  טורקיז</t>
  </si>
  <si>
    <t>terraclaw 250 W</t>
  </si>
  <si>
    <t>MUDCLAW 300 M</t>
  </si>
  <si>
    <t>X-talon 212   אדום</t>
  </si>
  <si>
    <t>ULTRA RACE 290 W שחור</t>
  </si>
  <si>
    <t xml:space="preserve">X-talon 190  </t>
  </si>
  <si>
    <t>ROAD * TREAM 250</t>
  </si>
  <si>
    <t>trailroc 255 M-  אפור</t>
  </si>
  <si>
    <t>trailroc 255 M-  כחול</t>
  </si>
  <si>
    <t>race  ultra 290 W אדום</t>
  </si>
  <si>
    <t>roclite 295 M</t>
  </si>
  <si>
    <t>roclite 295 W</t>
  </si>
  <si>
    <t>trailroc 245 w-  סגול</t>
  </si>
  <si>
    <t>ULTRA RACE 290 M סגול</t>
  </si>
  <si>
    <t>ULTRA RACE 290 M שחור</t>
  </si>
  <si>
    <t>ULTRA RACE 270 נשים</t>
  </si>
  <si>
    <t>terraclaw 250 M</t>
  </si>
  <si>
    <t xml:space="preserve">MUDCLAW 265 </t>
  </si>
  <si>
    <t>הגיע</t>
  </si>
  <si>
    <t>אחוז</t>
  </si>
  <si>
    <t xml:space="preserve">דוגמאות </t>
  </si>
  <si>
    <t>7/40.5</t>
  </si>
  <si>
    <t>7.5/41.5</t>
  </si>
  <si>
    <t>42-8</t>
  </si>
  <si>
    <t>42.5-8.5</t>
  </si>
  <si>
    <t>40-6.5</t>
  </si>
  <si>
    <t>39.5-6</t>
  </si>
  <si>
    <t>38.5-5.5</t>
  </si>
  <si>
    <t>38-5</t>
  </si>
  <si>
    <t>37-4</t>
  </si>
  <si>
    <t>43-9</t>
  </si>
  <si>
    <t>44-9.5</t>
  </si>
  <si>
    <t>44.5-10</t>
  </si>
  <si>
    <t>45-10.5</t>
  </si>
  <si>
    <t>45.5-11</t>
  </si>
  <si>
    <t>46.5-11.5</t>
  </si>
  <si>
    <t>47-12</t>
  </si>
  <si>
    <t>roclite 280 M</t>
  </si>
  <si>
    <t xml:space="preserve">צרכן </t>
  </si>
  <si>
    <t xml:space="preserve">עלות </t>
  </si>
  <si>
    <t>ROAD * TREAM 220</t>
  </si>
  <si>
    <t>49-13</t>
  </si>
  <si>
    <t>50-14</t>
  </si>
  <si>
    <t xml:space="preserve">ULTRA RACE 290 M חדש </t>
  </si>
  <si>
    <t>צבעים</t>
  </si>
  <si>
    <t>MUDCLAW 300 M חדש</t>
  </si>
  <si>
    <t>terraclaw 250 W חדש</t>
  </si>
  <si>
    <t>ROAD CLAW 275 W</t>
  </si>
  <si>
    <t>ROAD CLAW 275 M</t>
  </si>
  <si>
    <t>F-LITE 250 M</t>
  </si>
  <si>
    <t>FASTLIFT 325 M</t>
  </si>
  <si>
    <t>F-LITE 250 W</t>
  </si>
  <si>
    <t>F-LITE 235 W</t>
  </si>
  <si>
    <t>FASTLIFT 325 W</t>
  </si>
  <si>
    <t>X-talon 200</t>
  </si>
  <si>
    <t>roclite 286 GTX</t>
  </si>
  <si>
    <t>X-talon 212   חדש</t>
  </si>
  <si>
    <t>terraclaw 220 W</t>
  </si>
  <si>
    <t>roclite 280 W</t>
  </si>
  <si>
    <t>ULTRA RACE 290 W חדש</t>
  </si>
  <si>
    <t>F-LITE 235 M</t>
  </si>
  <si>
    <t>F-LITE 195</t>
  </si>
  <si>
    <t>F-LITE 195 W</t>
  </si>
  <si>
    <t>BARE XF -210</t>
  </si>
  <si>
    <t xml:space="preserve">X-talon 212   </t>
  </si>
  <si>
    <t>X-talon 225   חדש</t>
  </si>
  <si>
    <t>ילד081</t>
  </si>
  <si>
    <t>X CLAW 275 M</t>
  </si>
  <si>
    <t>X CLAW 275 W</t>
  </si>
  <si>
    <t>TRAIL TALON 250 W</t>
  </si>
  <si>
    <t>TRAIL TALON 250 M</t>
  </si>
  <si>
    <t>TRAIIL CLAW 275 M</t>
  </si>
  <si>
    <t>TRAIIL CLAW 275 W</t>
  </si>
  <si>
    <t>TRAIIL CLAW 275 W GTX</t>
  </si>
  <si>
    <t>TRAIIL CLAW 275 M GTX</t>
  </si>
  <si>
    <t>37.5-4.5</t>
  </si>
  <si>
    <t>terraclaw 250 M ממשיך</t>
  </si>
  <si>
    <t xml:space="preserve">ROAD * TREAM 250 </t>
  </si>
  <si>
    <t>ROAD CLAW 275 W ישן</t>
  </si>
  <si>
    <t>ROAD CLAW 275 M ישן</t>
  </si>
  <si>
    <t xml:space="preserve"> </t>
  </si>
  <si>
    <t>סיטונאי</t>
  </si>
  <si>
    <t>עלות</t>
  </si>
  <si>
    <t>דגם</t>
  </si>
  <si>
    <t>סה"כ</t>
  </si>
  <si>
    <t>XS</t>
  </si>
  <si>
    <t>S</t>
  </si>
  <si>
    <t>M</t>
  </si>
  <si>
    <t>L</t>
  </si>
  <si>
    <t>XL</t>
  </si>
  <si>
    <t>תיאור פריט</t>
  </si>
  <si>
    <t>צרכן</t>
  </si>
  <si>
    <t>צבע</t>
  </si>
  <si>
    <t>כפפות ריצה</t>
  </si>
  <si>
    <t>EACE ULTRA TWIN SHORT M</t>
  </si>
  <si>
    <t>RACE ELITE ULTRA SHORT W</t>
  </si>
  <si>
    <t>RACE ELITE ULTRA SHORT M</t>
  </si>
  <si>
    <t>RACE ELITE TIGHT W</t>
  </si>
  <si>
    <t>מכנס /טייץ</t>
  </si>
  <si>
    <t xml:space="preserve">מכנס ריצה </t>
  </si>
  <si>
    <t>טיץ ארוך</t>
  </si>
  <si>
    <t xml:space="preserve"> RACEGLOVE </t>
  </si>
  <si>
    <t>RACE ELITE TIGHT M</t>
  </si>
  <si>
    <t>RACE ELITE 3QTR W</t>
  </si>
  <si>
    <t>טיץ 3/4</t>
  </si>
  <si>
    <t xml:space="preserve">EACE ELITE  210 TRAIL SHORT M </t>
  </si>
  <si>
    <t xml:space="preserve">EACE ELITE  140  TRAIL SHORT M </t>
  </si>
  <si>
    <t xml:space="preserve">EACE ELITE  125 TRAIL SHORT M </t>
  </si>
  <si>
    <t>מכנס שטח בינוני</t>
  </si>
  <si>
    <t>מכנס שטח קצר</t>
  </si>
  <si>
    <t>מכנס שטח בינוני+</t>
  </si>
  <si>
    <t>BESE ELITE SS W</t>
  </si>
  <si>
    <t>חולצה דרפיט</t>
  </si>
  <si>
    <t>BESE ELITE SS M</t>
  </si>
  <si>
    <t>BESE ELITE LS W</t>
  </si>
  <si>
    <t>BESE ELITE LS M</t>
  </si>
  <si>
    <t>BESE ELITE TRI TEE SS M</t>
  </si>
  <si>
    <t>חולצה דרפיט ארוכה</t>
  </si>
  <si>
    <t>EACE ELITE  2.5  RACER SHORT W</t>
  </si>
  <si>
    <t>RACE ELITE TEE SSW</t>
  </si>
  <si>
    <t>חולצה כותנה</t>
  </si>
  <si>
    <t>מכנס ריצה נשים</t>
  </si>
  <si>
    <t>RACE ULTRA VISOR</t>
  </si>
  <si>
    <t>כובע ויזור</t>
  </si>
  <si>
    <t>RACE ULTRA PEAK</t>
  </si>
  <si>
    <t>כובע שחור</t>
  </si>
  <si>
    <t>כובע ריצה כחול</t>
  </si>
  <si>
    <t>כובע ריצה שחור</t>
  </si>
  <si>
    <t>כובע ריצה אדום</t>
  </si>
  <si>
    <t>כובע ריצה לבן</t>
  </si>
  <si>
    <t>RACE ELITE PEAK WHITE</t>
  </si>
  <si>
    <t>RACE ELITE PEAK BLUE</t>
  </si>
  <si>
    <t>RACE ELITE PEAK BLACK</t>
  </si>
  <si>
    <t>RACE ELITE PEAK BERRY</t>
  </si>
  <si>
    <t>LACES WHITE</t>
  </si>
  <si>
    <t>LACES BLACK</t>
  </si>
  <si>
    <t>שרוך לבן</t>
  </si>
  <si>
    <t>שרוך שחור</t>
  </si>
  <si>
    <t>SOFTFLASK 0.5</t>
  </si>
  <si>
    <t>SOFTFLASK 0.25</t>
  </si>
  <si>
    <t>RACE ULTRA 5 S/M</t>
  </si>
  <si>
    <t>RACE ULTRA 5 M/L</t>
  </si>
  <si>
    <t>RACE ULTRA 10 S/M</t>
  </si>
  <si>
    <t>RACE ULTRA 10 M/L</t>
  </si>
  <si>
    <t>בקבוק קטן 0.25</t>
  </si>
  <si>
    <t>בקבוק גדול 0.5</t>
  </si>
  <si>
    <t>תיק ריצה 5 ליטר</t>
  </si>
  <si>
    <t>תיק ריצה 10 ליטר</t>
  </si>
  <si>
    <t>תיק ריצה 10 ליטר משודרג</t>
  </si>
  <si>
    <t xml:space="preserve">RACE ULTRA BOA 10 S/M </t>
  </si>
  <si>
    <t>RACE ULTRA  0.25</t>
  </si>
  <si>
    <t>בקבוק יד</t>
  </si>
  <si>
    <t>RACE ELITE 24</t>
  </si>
  <si>
    <t>RACE ELITE 16</t>
  </si>
  <si>
    <t>RACE ELITE  VEST</t>
  </si>
  <si>
    <t>2L SHAPE SHIFT RESERVOIR</t>
  </si>
  <si>
    <t>1L  RESERVOIR</t>
  </si>
  <si>
    <t>תיק ריצה 24 ליטר</t>
  </si>
  <si>
    <t>תיק ריצה 16 ליטר</t>
  </si>
  <si>
    <t>וסט ריצה</t>
  </si>
  <si>
    <t>שקית 1 ליטר</t>
  </si>
  <si>
    <t>שקית 2 ליטר</t>
  </si>
  <si>
    <t>RACE ULTEA MID WHITE</t>
  </si>
  <si>
    <t>RACE ULTEA MID BLACK</t>
  </si>
  <si>
    <t>RACE ULTEA LOW WHITE</t>
  </si>
  <si>
    <t>RACE ULTEA LOW BLACK</t>
  </si>
  <si>
    <t>RACE ULTEA HIGH BLACK</t>
  </si>
  <si>
    <t>גרב ריצה בינוני לבן</t>
  </si>
  <si>
    <t>גרב ריצה בינוני שחור</t>
  </si>
  <si>
    <t>גרב ריצה נמוך שחור</t>
  </si>
  <si>
    <t>גרב ריצה נמוך  לבן</t>
  </si>
  <si>
    <t>גרב ריצה גבוהה שחור</t>
  </si>
  <si>
    <t xml:space="preserve">RACE ULTRA GAITER BLACK </t>
  </si>
  <si>
    <t>RACE ELITE SOCK MID 'WHITE</t>
  </si>
  <si>
    <t>RACE ELITE SOCK MID BLACK</t>
  </si>
  <si>
    <t>RACE ELITE SOCK LOW WHITE</t>
  </si>
  <si>
    <t>RACE ELITE SOCK LOW BLACK</t>
  </si>
  <si>
    <t xml:space="preserve">MUDSOC MID </t>
  </si>
  <si>
    <t xml:space="preserve">MUDSOC HIGH </t>
  </si>
  <si>
    <t>DEBRIS GAITER 32</t>
  </si>
  <si>
    <t>CALF GUARDS</t>
  </si>
  <si>
    <t>גייטר אולטרה</t>
  </si>
  <si>
    <t>גרב צמר גבוהה</t>
  </si>
  <si>
    <t>גרב עלית נמוך לבן</t>
  </si>
  <si>
    <t>גרב עלית נמוך שחור</t>
  </si>
  <si>
    <t>גייטר 32</t>
  </si>
  <si>
    <t>קומפרישן לתאומים</t>
  </si>
  <si>
    <t>גרב צמר בינוני</t>
  </si>
  <si>
    <t>גרב עלית בינוני לבן</t>
  </si>
  <si>
    <t>גרב עלית בינוני שחור</t>
  </si>
  <si>
    <t xml:space="preserve">כמה לחנויות </t>
  </si>
  <si>
    <t xml:space="preserve">3 סדרות </t>
  </si>
  <si>
    <t xml:space="preserve"> 1סדרה </t>
  </si>
  <si>
    <t>2 סדרות</t>
  </si>
  <si>
    <t xml:space="preserve">כמה מידות </t>
  </si>
  <si>
    <t xml:space="preserve">5 סדרות </t>
  </si>
  <si>
    <t xml:space="preserve">1 סדרות </t>
  </si>
  <si>
    <t>סדרות *2</t>
  </si>
  <si>
    <t>סדרות *3</t>
  </si>
  <si>
    <t>סדרות *6</t>
  </si>
  <si>
    <t>סדרות *4</t>
  </si>
  <si>
    <t>סדרות *5</t>
  </si>
  <si>
    <t>סדרות *2 גבר</t>
  </si>
  <si>
    <t>1 סדרה</t>
  </si>
  <si>
    <t xml:space="preserve">כמה זוגות </t>
  </si>
  <si>
    <t>*</t>
  </si>
  <si>
    <t>5</t>
  </si>
  <si>
    <t>1</t>
  </si>
  <si>
    <t>3</t>
  </si>
  <si>
    <t>2</t>
  </si>
  <si>
    <t>10</t>
  </si>
  <si>
    <t>15</t>
  </si>
  <si>
    <t>20</t>
  </si>
  <si>
    <t>50</t>
  </si>
  <si>
    <t>4</t>
  </si>
  <si>
    <t>פרסום</t>
  </si>
  <si>
    <t>F-LITE 250  W</t>
  </si>
  <si>
    <t>FASTLIFT  325 M</t>
  </si>
  <si>
    <t>FASTLIFT  325 W</t>
  </si>
  <si>
    <t>X-TALON 212 PRECISION</t>
  </si>
  <si>
    <t>48.5-13</t>
  </si>
  <si>
    <t>ROADCLAW 275 M אדום</t>
  </si>
  <si>
    <t>ROADCLAW 275 M כחול</t>
  </si>
  <si>
    <t>F-LITE 235 W שחור</t>
  </si>
  <si>
    <t>50-15</t>
  </si>
  <si>
    <t xml:space="preserve">ROADCLAW 275 W ורוד </t>
  </si>
  <si>
    <t>ROADCLAW 275 W תכלת</t>
  </si>
  <si>
    <t xml:space="preserve">X-TALON  K-212 </t>
  </si>
  <si>
    <t>ROAD X-TREME 220</t>
  </si>
  <si>
    <t xml:space="preserve">X-TALON 225 </t>
  </si>
  <si>
    <t xml:space="preserve">X-TALON 200 </t>
  </si>
  <si>
    <t>TERRA 250 W</t>
  </si>
  <si>
    <t>TERRAC 250 M</t>
  </si>
  <si>
    <t>TERRAC 220 M</t>
  </si>
  <si>
    <t>TERRAC 220 w</t>
  </si>
  <si>
    <t xml:space="preserve">X-CLAW 275 </t>
  </si>
  <si>
    <t>X-CLAW 275 W</t>
  </si>
  <si>
    <t>TRAIL TALON 275 W</t>
  </si>
  <si>
    <t>TRAIL TALON 275 M</t>
  </si>
  <si>
    <t>BESE ELITE LS M חדש</t>
  </si>
  <si>
    <t xml:space="preserve">חולצה דרפיט ארוכה </t>
  </si>
  <si>
    <t>BESE ELITE LS W חדש</t>
  </si>
  <si>
    <t>פבואר מגיע</t>
  </si>
  <si>
    <t>אוגוסט</t>
  </si>
  <si>
    <t xml:space="preserve">                                </t>
  </si>
  <si>
    <t>שחור גבר - ROADCLAW 275</t>
  </si>
  <si>
    <t>שחור נשים - ROADCLAW 275</t>
  </si>
  <si>
    <t>BERE 210</t>
  </si>
  <si>
    <t>ROCLITE 305 כחול</t>
  </si>
  <si>
    <t>ROCLITE 305 אפור/אדום</t>
  </si>
  <si>
    <t>מספר דגם</t>
  </si>
  <si>
    <t>ROCLITE 290 אפור</t>
  </si>
  <si>
    <t>TERRACLAW 250</t>
  </si>
  <si>
    <t>ROCLITE 305 ורוד/אדום</t>
  </si>
  <si>
    <t>ROCLITE 305 ירוק</t>
  </si>
  <si>
    <t>ROADTALON 240 שחור</t>
  </si>
  <si>
    <t>TRAIL TALON 250 שחור /אדום</t>
  </si>
  <si>
    <t>לפי שער 3.9</t>
  </si>
  <si>
    <t xml:space="preserve"> F-LITE 250</t>
  </si>
  <si>
    <t>ALL TRAIN 215 שחור/אפור</t>
  </si>
  <si>
    <t>ROCLITE 325  שחור</t>
  </si>
  <si>
    <t>ALL TRAIN  3</t>
  </si>
  <si>
    <t>BOTTLE</t>
  </si>
  <si>
    <t>בקבוק</t>
  </si>
  <si>
    <t>RACE ELITE BELT</t>
  </si>
  <si>
    <t>RACE ELITE 3</t>
  </si>
  <si>
    <t>פאוץ ינוב בינוני</t>
  </si>
  <si>
    <t>פאוץ ינוב קטן</t>
  </si>
  <si>
    <t>פאוץ ינוב  2 ריצרץ גדול</t>
  </si>
  <si>
    <t>RACE ULTRA 1</t>
  </si>
  <si>
    <t>פאוץ +בקבוק</t>
  </si>
  <si>
    <t>RACE ULTRA BELT</t>
  </si>
  <si>
    <t>פאוץ +גלים ומספר חזה</t>
  </si>
  <si>
    <t>RACE ULTRA 10 BOA M-L</t>
  </si>
  <si>
    <t>תיק ריצה</t>
  </si>
  <si>
    <t>RACE ULTRA 10 BOA S-M</t>
  </si>
  <si>
    <t>AT/C BASE SSZ M</t>
  </si>
  <si>
    <t>חולצה קצרה עם ריצרץ</t>
  </si>
  <si>
    <t>AT/C MERINO LS M</t>
  </si>
  <si>
    <t>חולצה ארוכה מרינו אדום</t>
  </si>
  <si>
    <t>AT/C MERINO LS W</t>
  </si>
  <si>
    <t>AT/C MERINO SS M</t>
  </si>
  <si>
    <t>חולצה קצרה מרינו אדום</t>
  </si>
  <si>
    <t>AT/C MERINO SS W</t>
  </si>
  <si>
    <t>חולצה ארוכה מרינו תכלת</t>
  </si>
  <si>
    <t>חולצה קצרה מרינו תכלת</t>
  </si>
  <si>
    <t>AT/C RECESHELL FZ M</t>
  </si>
  <si>
    <t>מעיל גשם</t>
  </si>
  <si>
    <t>AT/C RECESHELL FZ W</t>
  </si>
  <si>
    <t>AT/C STORMSHEL HZ M</t>
  </si>
  <si>
    <t xml:space="preserve">AT/C TRI BLEND SS </t>
  </si>
  <si>
    <t>חולצה טריקו נשים</t>
  </si>
  <si>
    <t>AT/C WINDSHELL FZ M</t>
  </si>
  <si>
    <t>מעיל גשם אדום</t>
  </si>
  <si>
    <t>AT/C WINDSHELL FZ W</t>
  </si>
  <si>
    <t>מעיל גשם תכלת</t>
  </si>
  <si>
    <t>AT/C  3QTR M</t>
  </si>
  <si>
    <t>טיץ 3/4 גבר</t>
  </si>
  <si>
    <t>AT/C  3QTR W</t>
  </si>
  <si>
    <t>טיץ 3/4 נשים</t>
  </si>
  <si>
    <t>AT/C MERINO LSZ W</t>
  </si>
  <si>
    <t>חולצה ארוכה צווארון מרינו שחור</t>
  </si>
  <si>
    <t>AT/C MERINO LSZ M</t>
  </si>
  <si>
    <t>AT/C RACE PENT</t>
  </si>
  <si>
    <t>מכנס ארוך שחור</t>
  </si>
  <si>
    <t>AT/C TIGHT M</t>
  </si>
  <si>
    <t>טיץ ארוך שחור</t>
  </si>
  <si>
    <t>AT/C TIGHT W</t>
  </si>
  <si>
    <t>טיץ ארוך נשים</t>
  </si>
  <si>
    <t>AT/C ULTRA PENT</t>
  </si>
  <si>
    <t>מכנס ארוך כסוף</t>
  </si>
  <si>
    <t>AT/C ULTRA SHELL HZ U</t>
  </si>
  <si>
    <t>מעיל גשם כסוף</t>
  </si>
  <si>
    <t>MERINO WRAG</t>
  </si>
  <si>
    <t>בנדנה שחור</t>
  </si>
  <si>
    <t>RACE ULTRA SKULL</t>
  </si>
  <si>
    <t xml:space="preserve">כובע גרב מנדף </t>
  </si>
  <si>
    <t>WRAG 30</t>
  </si>
  <si>
    <t>בנדנה צבעוני</t>
  </si>
  <si>
    <t>X-CLAW 275 M ממשיך</t>
  </si>
  <si>
    <t>X-CLAW 275 W ממשיך</t>
  </si>
  <si>
    <t>X-TALON 212 (W) שחור/ורוד</t>
  </si>
  <si>
    <t>X-TALON 200 (U) אדום</t>
  </si>
  <si>
    <t>X-TALON 212 (M) שחור/צהוב</t>
  </si>
  <si>
    <t>X-TALON 212 (K) שחור/צהוב</t>
  </si>
  <si>
    <t>X-TALON 225 (U) שחור/אדום</t>
  </si>
  <si>
    <t>ROADTALON 240 צהוב</t>
  </si>
  <si>
    <t>TRAILTALON 250 צהוב M</t>
  </si>
  <si>
    <t>TRAILTALON 250 ורוד W</t>
  </si>
  <si>
    <t>TRAILTALON 275 M-ממשיך</t>
  </si>
  <si>
    <t>TRAILTALON 275 W-ממשיך</t>
  </si>
  <si>
    <t xml:space="preserve">FASTLIFT 325  M </t>
  </si>
  <si>
    <t xml:space="preserve">FASTLIFT 326 W </t>
  </si>
  <si>
    <t>F-LITE 250 W סגול או שחור</t>
  </si>
  <si>
    <t>F-LITE 250 M אדום</t>
  </si>
  <si>
    <t>F-LITE 240 (U)</t>
  </si>
  <si>
    <t>F-LITE 235 V2  W תכלת</t>
  </si>
  <si>
    <t>F-LITE 195 (U) שחור</t>
  </si>
  <si>
    <t>F-LITE 195  תכלת  M</t>
  </si>
  <si>
    <t>F-LITE 195 ורוד W</t>
  </si>
  <si>
    <t>F-LITE 235 V2 M תכלת כדום</t>
  </si>
  <si>
    <t>F-LITE 235 M שחור/אפור</t>
  </si>
  <si>
    <t>צהוב</t>
  </si>
  <si>
    <t>כתום</t>
  </si>
  <si>
    <t>אוגוסט  8/16</t>
  </si>
  <si>
    <t>פבואר 2/17</t>
  </si>
  <si>
    <t>הזמנה 2017</t>
  </si>
  <si>
    <t>לא</t>
  </si>
  <si>
    <t>כן</t>
  </si>
  <si>
    <t>מכירות  עד היום</t>
  </si>
  <si>
    <t>מלאי כיום</t>
  </si>
</sst>
</file>

<file path=xl/styles.xml><?xml version="1.0" encoding="utf-8"?>
<styleSheet xmlns="http://schemas.openxmlformats.org/spreadsheetml/2006/main">
  <numFmts count="1">
    <numFmt numFmtId="164" formatCode="&quot;₪&quot;\ #,##0.00"/>
  </numFmts>
  <fonts count="22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7" applyNumberFormat="0" applyAlignment="0" applyProtection="0"/>
    <xf numFmtId="0" fontId="15" fillId="8" borderId="8" applyNumberFormat="0" applyAlignment="0" applyProtection="0"/>
    <xf numFmtId="0" fontId="16" fillId="8" borderId="7" applyNumberFormat="0" applyAlignment="0" applyProtection="0"/>
    <xf numFmtId="0" fontId="17" fillId="0" borderId="9" applyNumberFormat="0" applyFill="0" applyAlignment="0" applyProtection="0"/>
    <xf numFmtId="0" fontId="18" fillId="9" borderId="10" applyNumberFormat="0" applyAlignment="0" applyProtection="0"/>
    <xf numFmtId="0" fontId="19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20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9" fontId="0" fillId="0" borderId="1" xfId="1" applyFont="1" applyFill="1" applyBorder="1"/>
    <xf numFmtId="9" fontId="0" fillId="0" borderId="1" xfId="1" applyFont="1" applyBorder="1"/>
    <xf numFmtId="0" fontId="3" fillId="0" borderId="1" xfId="0" applyFont="1" applyBorder="1"/>
    <xf numFmtId="17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0" borderId="1" xfId="1" applyNumberFormat="1" applyFont="1" applyFill="1" applyBorder="1"/>
    <xf numFmtId="164" fontId="0" fillId="0" borderId="1" xfId="1" applyNumberFormat="1" applyFont="1" applyBorder="1"/>
    <xf numFmtId="0" fontId="0" fillId="3" borderId="1" xfId="0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3" fillId="2" borderId="1" xfId="0" applyFont="1" applyFill="1" applyBorder="1"/>
    <xf numFmtId="2" fontId="0" fillId="0" borderId="1" xfId="0" applyNumberFormat="1" applyBorder="1"/>
    <xf numFmtId="2" fontId="0" fillId="0" borderId="0" xfId="0" applyNumberFormat="1"/>
    <xf numFmtId="164" fontId="0" fillId="0" borderId="1" xfId="0" applyNumberFormat="1" applyFill="1" applyBorder="1"/>
    <xf numFmtId="0" fontId="0" fillId="0" borderId="3" xfId="0" applyFill="1" applyBorder="1"/>
    <xf numFmtId="164" fontId="0" fillId="0" borderId="3" xfId="0" applyNumberFormat="1" applyFill="1" applyBorder="1"/>
    <xf numFmtId="0" fontId="0" fillId="0" borderId="1" xfId="0" applyFill="1" applyBorder="1"/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Fill="1" applyBorder="1"/>
    <xf numFmtId="164" fontId="0" fillId="2" borderId="1" xfId="0" applyNumberFormat="1" applyFill="1" applyBorder="1"/>
    <xf numFmtId="49" fontId="0" fillId="0" borderId="1" xfId="0" applyNumberFormat="1" applyFill="1" applyBorder="1" applyAlignment="1">
      <alignment horizontal="right" vertical="top"/>
    </xf>
    <xf numFmtId="49" fontId="0" fillId="0" borderId="1" xfId="0" applyNumberFormat="1" applyBorder="1" applyAlignment="1">
      <alignment horizontal="right" vertical="top"/>
    </xf>
    <xf numFmtId="0" fontId="0" fillId="3" borderId="1" xfId="0" applyFont="1" applyFill="1" applyBorder="1"/>
    <xf numFmtId="0" fontId="6" fillId="3" borderId="1" xfId="0" applyFont="1" applyFill="1" applyBorder="1"/>
    <xf numFmtId="0" fontId="0" fillId="2" borderId="1" xfId="0" applyFont="1" applyFill="1" applyBorder="1"/>
    <xf numFmtId="49" fontId="0" fillId="0" borderId="0" xfId="0" applyNumberFormat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" xfId="1" applyNumberFormat="1" applyFont="1" applyFill="1" applyBorder="1"/>
    <xf numFmtId="0" fontId="5" fillId="3" borderId="1" xfId="0" applyFont="1" applyFill="1" applyBorder="1"/>
    <xf numFmtId="0" fontId="0" fillId="0" borderId="13" xfId="0" applyBorder="1"/>
    <xf numFmtId="0" fontId="0" fillId="3" borderId="14" xfId="0" applyFill="1" applyBorder="1"/>
    <xf numFmtId="0" fontId="0" fillId="3" borderId="16" xfId="0" applyFill="1" applyBorder="1"/>
    <xf numFmtId="0" fontId="0" fillId="0" borderId="21" xfId="0" applyBorder="1"/>
    <xf numFmtId="0" fontId="3" fillId="0" borderId="18" xfId="0" applyFont="1" applyBorder="1"/>
    <xf numFmtId="0" fontId="3" fillId="0" borderId="17" xfId="0" applyFont="1" applyBorder="1"/>
    <xf numFmtId="0" fontId="3" fillId="3" borderId="17" xfId="0" applyFont="1" applyFill="1" applyBorder="1"/>
    <xf numFmtId="0" fontId="0" fillId="0" borderId="20" xfId="0" applyBorder="1"/>
    <xf numFmtId="0" fontId="0" fillId="0" borderId="14" xfId="0" applyBorder="1"/>
    <xf numFmtId="0" fontId="0" fillId="3" borderId="17" xfId="0" applyFill="1" applyBorder="1"/>
    <xf numFmtId="0" fontId="0" fillId="0" borderId="15" xfId="0" applyBorder="1"/>
    <xf numFmtId="0" fontId="0" fillId="3" borderId="1" xfId="0" applyFill="1" applyBorder="1"/>
    <xf numFmtId="0" fontId="0" fillId="3" borderId="1" xfId="0" applyFill="1" applyBorder="1"/>
    <xf numFmtId="0" fontId="0" fillId="35" borderId="1" xfId="0" applyFill="1" applyBorder="1"/>
    <xf numFmtId="164" fontId="0" fillId="35" borderId="1" xfId="0" applyNumberFormat="1" applyFill="1" applyBorder="1"/>
    <xf numFmtId="0" fontId="0" fillId="35" borderId="0" xfId="0" applyFill="1"/>
    <xf numFmtId="0" fontId="0" fillId="3" borderId="13" xfId="0" applyFill="1" applyBorder="1"/>
    <xf numFmtId="0" fontId="4" fillId="0" borderId="1" xfId="0" applyFont="1" applyBorder="1"/>
    <xf numFmtId="0" fontId="3" fillId="2" borderId="1" xfId="43" applyFont="1" applyFill="1" applyBorder="1"/>
    <xf numFmtId="0" fontId="0" fillId="2" borderId="1" xfId="43" applyFont="1" applyFill="1" applyBorder="1"/>
    <xf numFmtId="0" fontId="0" fillId="2" borderId="14" xfId="43" applyFont="1" applyFill="1" applyBorder="1"/>
    <xf numFmtId="0" fontId="0" fillId="2" borderId="15" xfId="0" applyFill="1" applyBorder="1"/>
    <xf numFmtId="0" fontId="0" fillId="2" borderId="1" xfId="45" applyFont="1" applyFill="1" applyBorder="1"/>
    <xf numFmtId="0" fontId="0" fillId="2" borderId="19" xfId="44" applyFont="1" applyFill="1" applyBorder="1"/>
    <xf numFmtId="164" fontId="0" fillId="2" borderId="0" xfId="0" applyNumberFormat="1" applyFill="1"/>
    <xf numFmtId="164" fontId="0" fillId="0" borderId="0" xfId="0" applyNumberFormat="1" applyBorder="1"/>
    <xf numFmtId="0" fontId="3" fillId="3" borderId="1" xfId="43" applyFont="1" applyFill="1" applyBorder="1"/>
    <xf numFmtId="0" fontId="0" fillId="36" borderId="0" xfId="0" applyFill="1"/>
    <xf numFmtId="0" fontId="0" fillId="36" borderId="1" xfId="0" applyFill="1" applyBorder="1"/>
    <xf numFmtId="0" fontId="0" fillId="36" borderId="14" xfId="0" applyFill="1" applyBorder="1"/>
    <xf numFmtId="0" fontId="3" fillId="0" borderId="14" xfId="0" applyFont="1" applyBorder="1"/>
    <xf numFmtId="164" fontId="0" fillId="0" borderId="13" xfId="0" applyNumberFormat="1" applyBorder="1"/>
    <xf numFmtId="0" fontId="3" fillId="0" borderId="1" xfId="0" applyFont="1" applyFill="1" applyBorder="1"/>
    <xf numFmtId="17" fontId="3" fillId="0" borderId="1" xfId="0" applyNumberFormat="1" applyFont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3" fillId="35" borderId="1" xfId="0" applyFont="1" applyFill="1" applyBorder="1"/>
    <xf numFmtId="164" fontId="3" fillId="2" borderId="1" xfId="0" applyNumberFormat="1" applyFont="1" applyFill="1" applyBorder="1"/>
    <xf numFmtId="0" fontId="0" fillId="37" borderId="1" xfId="0" applyFill="1" applyBorder="1"/>
    <xf numFmtId="0" fontId="3" fillId="0" borderId="3" xfId="0" applyFont="1" applyFill="1" applyBorder="1"/>
    <xf numFmtId="164" fontId="0" fillId="3" borderId="1" xfId="0" applyNumberFormat="1" applyFill="1" applyBorder="1"/>
    <xf numFmtId="164" fontId="3" fillId="3" borderId="1" xfId="0" applyNumberFormat="1" applyFont="1" applyFill="1" applyBorder="1"/>
    <xf numFmtId="164" fontId="0" fillId="35" borderId="13" xfId="0" applyNumberFormat="1" applyFill="1" applyBorder="1"/>
    <xf numFmtId="164" fontId="0" fillId="36" borderId="1" xfId="0" applyNumberFormat="1" applyFill="1" applyBorder="1"/>
    <xf numFmtId="164" fontId="0" fillId="36" borderId="3" xfId="0" applyNumberFormat="1" applyFill="1" applyBorder="1"/>
    <xf numFmtId="0" fontId="0" fillId="38" borderId="0" xfId="0" applyFill="1"/>
    <xf numFmtId="0" fontId="0" fillId="38" borderId="1" xfId="0" applyFill="1" applyBorder="1"/>
    <xf numFmtId="164" fontId="0" fillId="38" borderId="1" xfId="0" applyNumberFormat="1" applyFill="1" applyBorder="1"/>
  </cellXfs>
  <cellStyles count="46"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Normal" xfId="0" builtinId="0"/>
    <cellStyle name="Normal 2" xfId="43"/>
    <cellStyle name="Normal 3" xfId="44"/>
    <cellStyle name="Normal 4" xfId="45"/>
    <cellStyle name="Percent" xfId="1" builtinId="5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rightToLeft="1" zoomScale="110" zoomScaleNormal="110" workbookViewId="0">
      <selection activeCell="Y24" sqref="Y24"/>
    </sheetView>
  </sheetViews>
  <sheetFormatPr defaultRowHeight="14.25"/>
  <cols>
    <col min="1" max="1" width="23.75" bestFit="1" customWidth="1"/>
    <col min="2" max="3" width="5.125" bestFit="1" customWidth="1"/>
    <col min="4" max="4" width="4.5" bestFit="1" customWidth="1"/>
    <col min="5" max="5" width="4.875" bestFit="1" customWidth="1"/>
    <col min="6" max="6" width="4.875" customWidth="1"/>
    <col min="7" max="8" width="4.875" bestFit="1" customWidth="1"/>
    <col min="9" max="9" width="4.5" bestFit="1" customWidth="1"/>
    <col min="10" max="11" width="4.875" bestFit="1" customWidth="1"/>
    <col min="12" max="12" width="4.5" bestFit="1" customWidth="1"/>
    <col min="13" max="13" width="4.875" bestFit="1" customWidth="1"/>
    <col min="14" max="15" width="4.5" bestFit="1" customWidth="1"/>
    <col min="16" max="16" width="4.875" bestFit="1" customWidth="1"/>
    <col min="17" max="17" width="4.5" bestFit="1" customWidth="1"/>
    <col min="18" max="18" width="4.875" bestFit="1" customWidth="1"/>
    <col min="19" max="19" width="5.125" bestFit="1" customWidth="1"/>
    <col min="20" max="20" width="4.5" bestFit="1" customWidth="1"/>
    <col min="21" max="21" width="4.5" customWidth="1"/>
    <col min="22" max="22" width="4.875" customWidth="1"/>
    <col min="23" max="23" width="5.125" bestFit="1" customWidth="1"/>
    <col min="24" max="24" width="5.75" bestFit="1" customWidth="1"/>
    <col min="25" max="25" width="5.5" bestFit="1" customWidth="1"/>
  </cols>
  <sheetData>
    <row r="1" spans="1:25">
      <c r="A1" s="1" t="s">
        <v>1</v>
      </c>
      <c r="B1" s="2" t="s">
        <v>2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3</v>
      </c>
      <c r="T1" s="2" t="s">
        <v>2</v>
      </c>
      <c r="U1" s="2" t="s">
        <v>2</v>
      </c>
      <c r="V1" s="2" t="s">
        <v>0</v>
      </c>
      <c r="W1" s="2" t="s">
        <v>29</v>
      </c>
      <c r="X1" s="4" t="s">
        <v>30</v>
      </c>
      <c r="Y1" s="37" t="s">
        <v>226</v>
      </c>
    </row>
    <row r="2" spans="1:25">
      <c r="A2" s="1"/>
      <c r="B2" s="2">
        <v>35.5</v>
      </c>
      <c r="C2" s="2">
        <v>36</v>
      </c>
      <c r="D2" s="2">
        <v>37</v>
      </c>
      <c r="E2" s="2">
        <v>37.5</v>
      </c>
      <c r="F2" s="2">
        <v>38</v>
      </c>
      <c r="G2" s="2">
        <v>38.5</v>
      </c>
      <c r="H2" s="2">
        <v>39.5</v>
      </c>
      <c r="I2" s="2">
        <v>40</v>
      </c>
      <c r="J2" s="2">
        <v>40.5</v>
      </c>
      <c r="K2" s="2">
        <v>41.5</v>
      </c>
      <c r="L2" s="2">
        <v>42</v>
      </c>
      <c r="M2" s="2">
        <v>42.5</v>
      </c>
      <c r="N2" s="2">
        <v>43</v>
      </c>
      <c r="O2" s="2">
        <v>44</v>
      </c>
      <c r="P2" s="2">
        <v>44.5</v>
      </c>
      <c r="Q2" s="2">
        <v>45</v>
      </c>
      <c r="R2" s="2">
        <v>45.5</v>
      </c>
      <c r="S2" s="2">
        <v>46.5</v>
      </c>
      <c r="T2" s="2">
        <v>47</v>
      </c>
      <c r="U2" s="2">
        <v>48</v>
      </c>
      <c r="V2" s="2"/>
      <c r="W2" s="2"/>
      <c r="X2" s="5"/>
      <c r="Y2" s="2"/>
    </row>
    <row r="3" spans="1:2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>
        <v>2</v>
      </c>
      <c r="L3" s="2">
        <v>3</v>
      </c>
      <c r="M3" s="2">
        <v>4</v>
      </c>
      <c r="N3" s="2">
        <v>4</v>
      </c>
      <c r="O3" s="2">
        <v>7</v>
      </c>
      <c r="P3" s="2">
        <v>5</v>
      </c>
      <c r="Q3" s="2">
        <v>4</v>
      </c>
      <c r="R3" s="2">
        <v>2</v>
      </c>
      <c r="S3" s="2">
        <v>2</v>
      </c>
      <c r="T3" s="2">
        <v>3</v>
      </c>
      <c r="U3" s="2"/>
      <c r="V3" s="2">
        <v>36</v>
      </c>
      <c r="W3" s="2">
        <v>49</v>
      </c>
      <c r="X3" s="5">
        <f>V3/W3</f>
        <v>0.73469387755102045</v>
      </c>
      <c r="Y3" s="2">
        <v>2</v>
      </c>
    </row>
    <row r="4" spans="1:25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>
        <v>4</v>
      </c>
      <c r="L4" s="2">
        <v>4</v>
      </c>
      <c r="M4" s="2">
        <v>2</v>
      </c>
      <c r="N4" s="2">
        <v>4</v>
      </c>
      <c r="O4" s="2">
        <v>6</v>
      </c>
      <c r="P4" s="2">
        <v>4</v>
      </c>
      <c r="Q4" s="2">
        <v>3</v>
      </c>
      <c r="R4" s="2">
        <v>2</v>
      </c>
      <c r="S4" s="2">
        <v>3</v>
      </c>
      <c r="T4" s="2">
        <v>3</v>
      </c>
      <c r="U4" s="2"/>
      <c r="V4" s="2">
        <v>35</v>
      </c>
      <c r="W4" s="2">
        <v>42</v>
      </c>
      <c r="X4" s="5">
        <f t="shared" ref="X4:X28" si="0">V4/W4</f>
        <v>0.83333333333333337</v>
      </c>
      <c r="Y4" s="2">
        <v>2</v>
      </c>
    </row>
    <row r="5" spans="1:25">
      <c r="A5" s="2" t="s">
        <v>26</v>
      </c>
      <c r="B5" s="2"/>
      <c r="C5" s="2"/>
      <c r="D5" s="2"/>
      <c r="E5" s="2">
        <v>3</v>
      </c>
      <c r="F5" s="2">
        <v>4</v>
      </c>
      <c r="G5" s="2">
        <v>3</v>
      </c>
      <c r="H5" s="2">
        <v>8</v>
      </c>
      <c r="I5" s="2">
        <v>8</v>
      </c>
      <c r="J5" s="2">
        <v>5</v>
      </c>
      <c r="K5" s="2">
        <v>3</v>
      </c>
      <c r="L5" s="2">
        <v>2</v>
      </c>
      <c r="M5" s="2"/>
      <c r="N5" s="2"/>
      <c r="O5" s="2"/>
      <c r="P5" s="2"/>
      <c r="Q5" s="2"/>
      <c r="R5" s="2"/>
      <c r="S5" s="2"/>
      <c r="T5" s="2"/>
      <c r="U5" s="2"/>
      <c r="V5" s="2">
        <v>36</v>
      </c>
      <c r="W5" s="2">
        <v>44</v>
      </c>
      <c r="X5" s="5">
        <f t="shared" si="0"/>
        <v>0.81818181818181823</v>
      </c>
      <c r="Y5" s="2">
        <v>1</v>
      </c>
    </row>
    <row r="6" spans="1:25">
      <c r="A6" s="2" t="s">
        <v>6</v>
      </c>
      <c r="B6" s="2"/>
      <c r="C6" s="2"/>
      <c r="D6" s="2"/>
      <c r="E6" s="2"/>
      <c r="F6" s="2"/>
      <c r="G6" s="2"/>
      <c r="H6" s="2"/>
      <c r="I6" s="2"/>
      <c r="J6" s="2"/>
      <c r="K6" s="2">
        <v>1</v>
      </c>
      <c r="L6" s="2">
        <v>1</v>
      </c>
      <c r="M6" s="2">
        <v>2</v>
      </c>
      <c r="N6" s="2">
        <v>3</v>
      </c>
      <c r="O6" s="2">
        <v>3</v>
      </c>
      <c r="P6" s="2">
        <v>1</v>
      </c>
      <c r="Q6" s="2">
        <v>2</v>
      </c>
      <c r="R6" s="2">
        <v>1</v>
      </c>
      <c r="S6" s="2">
        <v>1</v>
      </c>
      <c r="T6" s="2">
        <v>1</v>
      </c>
      <c r="U6" s="2"/>
      <c r="V6" s="2">
        <v>16</v>
      </c>
      <c r="W6" s="2">
        <v>23</v>
      </c>
      <c r="X6" s="5">
        <f t="shared" si="0"/>
        <v>0.69565217391304346</v>
      </c>
      <c r="Y6" s="2">
        <v>1</v>
      </c>
    </row>
    <row r="7" spans="1:25">
      <c r="A7" s="2" t="s">
        <v>7</v>
      </c>
      <c r="B7" s="2"/>
      <c r="C7" s="2"/>
      <c r="D7" s="2"/>
      <c r="E7" s="2"/>
      <c r="F7" s="2">
        <v>2</v>
      </c>
      <c r="G7" s="2">
        <v>2</v>
      </c>
      <c r="H7" s="2">
        <v>4</v>
      </c>
      <c r="I7" s="2">
        <v>4</v>
      </c>
      <c r="J7" s="2">
        <v>2</v>
      </c>
      <c r="K7" s="2">
        <v>2</v>
      </c>
      <c r="L7" s="2">
        <v>1</v>
      </c>
      <c r="M7" s="2"/>
      <c r="N7" s="2"/>
      <c r="O7" s="2"/>
      <c r="P7" s="2"/>
      <c r="Q7" s="2"/>
      <c r="R7" s="2"/>
      <c r="S7" s="2"/>
      <c r="T7" s="2"/>
      <c r="U7" s="2"/>
      <c r="V7" s="2">
        <v>17</v>
      </c>
      <c r="W7" s="2">
        <v>17</v>
      </c>
      <c r="X7" s="5">
        <f t="shared" si="0"/>
        <v>1</v>
      </c>
      <c r="Y7" s="2"/>
    </row>
    <row r="8" spans="1:25">
      <c r="A8" s="3" t="s">
        <v>28</v>
      </c>
      <c r="B8" s="2"/>
      <c r="C8" s="2"/>
      <c r="D8" s="2"/>
      <c r="E8" s="2"/>
      <c r="F8" s="2">
        <v>1</v>
      </c>
      <c r="G8" s="2">
        <v>2</v>
      </c>
      <c r="H8" s="2">
        <v>3</v>
      </c>
      <c r="I8" s="2">
        <v>3</v>
      </c>
      <c r="J8" s="2">
        <v>1</v>
      </c>
      <c r="K8" s="2">
        <v>4</v>
      </c>
      <c r="L8" s="2">
        <v>5</v>
      </c>
      <c r="M8" s="2">
        <v>5</v>
      </c>
      <c r="N8" s="2">
        <v>6</v>
      </c>
      <c r="O8" s="2">
        <v>6</v>
      </c>
      <c r="P8" s="2">
        <v>4</v>
      </c>
      <c r="Q8" s="2">
        <v>3</v>
      </c>
      <c r="R8" s="2">
        <v>2</v>
      </c>
      <c r="S8" s="2">
        <v>4</v>
      </c>
      <c r="T8" s="2">
        <v>3</v>
      </c>
      <c r="U8" s="2"/>
      <c r="V8" s="1">
        <v>52</v>
      </c>
      <c r="W8" s="2">
        <v>63</v>
      </c>
      <c r="X8" s="5">
        <f t="shared" si="0"/>
        <v>0.82539682539682535</v>
      </c>
      <c r="Y8" s="2">
        <v>1</v>
      </c>
    </row>
    <row r="9" spans="1:25">
      <c r="A9" s="2" t="s">
        <v>8</v>
      </c>
      <c r="B9" s="2"/>
      <c r="C9" s="2"/>
      <c r="D9" s="2"/>
      <c r="E9" s="2"/>
      <c r="F9" s="2"/>
      <c r="G9" s="2"/>
      <c r="H9" s="2"/>
      <c r="I9" s="2"/>
      <c r="J9" s="2"/>
      <c r="K9" s="2">
        <v>2</v>
      </c>
      <c r="L9" s="2">
        <v>1</v>
      </c>
      <c r="M9" s="2">
        <v>1</v>
      </c>
      <c r="N9" s="2">
        <v>5</v>
      </c>
      <c r="O9" s="2">
        <v>4</v>
      </c>
      <c r="P9" s="2">
        <v>1</v>
      </c>
      <c r="Q9" s="2">
        <v>1</v>
      </c>
      <c r="R9" s="2">
        <v>2</v>
      </c>
      <c r="S9" s="2"/>
      <c r="T9" s="2"/>
      <c r="U9" s="2"/>
      <c r="V9" s="2">
        <v>15</v>
      </c>
      <c r="W9" s="2">
        <v>24</v>
      </c>
      <c r="X9" s="5">
        <f t="shared" si="0"/>
        <v>0.625</v>
      </c>
      <c r="Y9" s="2">
        <v>2</v>
      </c>
    </row>
    <row r="10" spans="1:25">
      <c r="A10" s="2" t="s">
        <v>9</v>
      </c>
      <c r="B10" s="2"/>
      <c r="C10" s="2"/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6</v>
      </c>
      <c r="J10" s="2">
        <v>3</v>
      </c>
      <c r="K10" s="2">
        <v>2</v>
      </c>
      <c r="L10" s="2">
        <v>3</v>
      </c>
      <c r="M10" s="2">
        <v>2</v>
      </c>
      <c r="N10" s="2">
        <v>5</v>
      </c>
      <c r="O10" s="2">
        <v>6</v>
      </c>
      <c r="P10" s="2">
        <v>4</v>
      </c>
      <c r="Q10" s="2">
        <v>3</v>
      </c>
      <c r="R10" s="2">
        <v>1</v>
      </c>
      <c r="S10" s="2">
        <v>2</v>
      </c>
      <c r="T10" s="2">
        <v>2</v>
      </c>
      <c r="U10" s="2"/>
      <c r="V10" s="2">
        <v>59</v>
      </c>
      <c r="W10" s="2">
        <v>69</v>
      </c>
      <c r="X10" s="5">
        <f t="shared" si="0"/>
        <v>0.85507246376811596</v>
      </c>
      <c r="Y10" s="2">
        <v>1</v>
      </c>
    </row>
    <row r="11" spans="1:25" ht="15">
      <c r="A11" s="2" t="s">
        <v>10</v>
      </c>
      <c r="B11" s="2"/>
      <c r="C11" s="2"/>
      <c r="D11" s="2">
        <v>2</v>
      </c>
      <c r="E11" s="2">
        <v>3</v>
      </c>
      <c r="F11" s="2">
        <v>3</v>
      </c>
      <c r="G11" s="2">
        <v>2</v>
      </c>
      <c r="H11" s="2">
        <v>2</v>
      </c>
      <c r="I11" s="2">
        <v>3</v>
      </c>
      <c r="J11" s="2">
        <v>1</v>
      </c>
      <c r="K11" s="2">
        <v>1</v>
      </c>
      <c r="L11" s="2">
        <v>5</v>
      </c>
      <c r="M11" s="2">
        <v>4</v>
      </c>
      <c r="N11" s="2">
        <v>2</v>
      </c>
      <c r="O11" s="2"/>
      <c r="P11" s="14">
        <v>4</v>
      </c>
      <c r="Q11" s="2">
        <v>3</v>
      </c>
      <c r="R11" s="2">
        <v>2</v>
      </c>
      <c r="S11" s="2">
        <v>1</v>
      </c>
      <c r="T11" s="2"/>
      <c r="U11" s="2"/>
      <c r="V11" s="1">
        <v>38</v>
      </c>
      <c r="W11" s="2">
        <v>65</v>
      </c>
      <c r="X11" s="5">
        <f t="shared" si="0"/>
        <v>0.58461538461538465</v>
      </c>
      <c r="Y11" s="2">
        <v>1</v>
      </c>
    </row>
    <row r="12" spans="1:25">
      <c r="A12" s="2" t="s">
        <v>11</v>
      </c>
      <c r="B12" s="2"/>
      <c r="C12" s="2"/>
      <c r="D12" s="2"/>
      <c r="E12" s="2"/>
      <c r="F12" s="2">
        <v>3</v>
      </c>
      <c r="G12" s="2">
        <v>2</v>
      </c>
      <c r="H12" s="2">
        <v>5</v>
      </c>
      <c r="I12" s="2">
        <v>1</v>
      </c>
      <c r="J12" s="2">
        <v>2</v>
      </c>
      <c r="K12" s="2">
        <v>2</v>
      </c>
      <c r="L12" s="2">
        <v>1</v>
      </c>
      <c r="M12" s="2"/>
      <c r="N12" s="2"/>
      <c r="O12" s="2"/>
      <c r="P12" s="2"/>
      <c r="Q12" s="2"/>
      <c r="R12" s="2"/>
      <c r="S12" s="2"/>
      <c r="T12" s="2"/>
      <c r="U12" s="2"/>
      <c r="V12" s="2">
        <v>16</v>
      </c>
      <c r="W12" s="2">
        <v>20</v>
      </c>
      <c r="X12" s="5">
        <f t="shared" si="0"/>
        <v>0.8</v>
      </c>
      <c r="Y12" s="2">
        <v>1</v>
      </c>
    </row>
    <row r="13" spans="1:25">
      <c r="A13" s="2" t="s">
        <v>12</v>
      </c>
      <c r="B13" s="2"/>
      <c r="C13" s="2"/>
      <c r="D13" s="2"/>
      <c r="E13" s="2"/>
      <c r="F13" s="2">
        <v>3</v>
      </c>
      <c r="G13" s="2">
        <v>2</v>
      </c>
      <c r="H13" s="2">
        <v>4</v>
      </c>
      <c r="I13" s="2">
        <v>3</v>
      </c>
      <c r="J13" s="2">
        <v>2</v>
      </c>
      <c r="K13" s="2">
        <v>3</v>
      </c>
      <c r="L13" s="2">
        <v>1</v>
      </c>
      <c r="M13" s="2"/>
      <c r="N13" s="2"/>
      <c r="O13" s="2"/>
      <c r="P13" s="2"/>
      <c r="Q13" s="2"/>
      <c r="R13" s="2"/>
      <c r="S13" s="2"/>
      <c r="T13" s="2"/>
      <c r="U13" s="2"/>
      <c r="V13" s="2">
        <v>18</v>
      </c>
      <c r="W13" s="2">
        <v>20</v>
      </c>
      <c r="X13" s="5">
        <f t="shared" si="0"/>
        <v>0.9</v>
      </c>
      <c r="Y13" s="2"/>
    </row>
    <row r="14" spans="1:25">
      <c r="A14" s="2" t="s">
        <v>27</v>
      </c>
      <c r="B14" s="2"/>
      <c r="C14" s="2"/>
      <c r="D14" s="2"/>
      <c r="E14" s="2"/>
      <c r="F14" s="2"/>
      <c r="G14" s="2"/>
      <c r="H14" s="2"/>
      <c r="I14" s="2"/>
      <c r="J14" s="2"/>
      <c r="K14" s="2">
        <v>2</v>
      </c>
      <c r="L14" s="2">
        <v>1</v>
      </c>
      <c r="M14" s="2">
        <v>2</v>
      </c>
      <c r="N14" s="2">
        <v>4</v>
      </c>
      <c r="O14" s="2">
        <v>4</v>
      </c>
      <c r="P14" s="2">
        <v>1</v>
      </c>
      <c r="Q14" s="2">
        <v>4</v>
      </c>
      <c r="R14" s="2"/>
      <c r="S14" s="2">
        <v>1</v>
      </c>
      <c r="T14" s="2"/>
      <c r="U14" s="2"/>
      <c r="V14" s="2">
        <v>19</v>
      </c>
      <c r="W14" s="2">
        <v>36</v>
      </c>
      <c r="X14" s="5">
        <f t="shared" si="0"/>
        <v>0.52777777777777779</v>
      </c>
      <c r="Y14" s="2">
        <v>3</v>
      </c>
    </row>
    <row r="15" spans="1:25">
      <c r="A15" s="2" t="s">
        <v>24</v>
      </c>
      <c r="B15" s="2"/>
      <c r="C15" s="2"/>
      <c r="D15" s="2"/>
      <c r="E15" s="2"/>
      <c r="F15" s="2"/>
      <c r="G15" s="2"/>
      <c r="H15" s="2"/>
      <c r="I15" s="2"/>
      <c r="J15" s="2">
        <v>5</v>
      </c>
      <c r="K15" s="2">
        <v>8</v>
      </c>
      <c r="L15" s="2">
        <v>9</v>
      </c>
      <c r="M15" s="2">
        <v>6</v>
      </c>
      <c r="N15" s="2">
        <v>6</v>
      </c>
      <c r="O15" s="2">
        <v>6</v>
      </c>
      <c r="P15" s="2">
        <v>8</v>
      </c>
      <c r="Q15" s="2">
        <v>6</v>
      </c>
      <c r="R15" s="2">
        <v>4</v>
      </c>
      <c r="S15" s="2">
        <v>2</v>
      </c>
      <c r="T15" s="2">
        <v>2</v>
      </c>
      <c r="U15" s="2"/>
      <c r="V15" s="1">
        <v>62</v>
      </c>
      <c r="W15" s="2">
        <v>90</v>
      </c>
      <c r="X15" s="5">
        <f t="shared" si="0"/>
        <v>0.68888888888888888</v>
      </c>
      <c r="Y15" s="2">
        <v>5</v>
      </c>
    </row>
    <row r="16" spans="1:2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>
        <v>1</v>
      </c>
      <c r="L16" s="2">
        <v>5</v>
      </c>
      <c r="M16" s="2">
        <v>6</v>
      </c>
      <c r="N16" s="2">
        <v>6</v>
      </c>
      <c r="O16" s="2"/>
      <c r="P16" s="2">
        <v>3</v>
      </c>
      <c r="Q16" s="2">
        <v>4</v>
      </c>
      <c r="R16" s="2">
        <v>3</v>
      </c>
      <c r="S16" s="2">
        <v>1</v>
      </c>
      <c r="T16" s="2"/>
      <c r="U16" s="2"/>
      <c r="V16" s="2">
        <v>29</v>
      </c>
      <c r="W16" s="2">
        <v>54</v>
      </c>
      <c r="X16" s="5">
        <f t="shared" si="0"/>
        <v>0.53703703703703709</v>
      </c>
      <c r="Y16" s="2">
        <v>4</v>
      </c>
    </row>
    <row r="17" spans="1:25" ht="15">
      <c r="A17" s="3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>
        <v>2</v>
      </c>
      <c r="L17" s="2">
        <v>2</v>
      </c>
      <c r="M17" s="2">
        <v>2</v>
      </c>
      <c r="N17" s="2">
        <v>4</v>
      </c>
      <c r="O17" s="2">
        <v>4</v>
      </c>
      <c r="P17" s="2">
        <v>2</v>
      </c>
      <c r="Q17" s="2"/>
      <c r="R17" s="2">
        <v>2</v>
      </c>
      <c r="S17" s="2">
        <v>1</v>
      </c>
      <c r="T17" s="2">
        <v>1</v>
      </c>
      <c r="U17" s="2"/>
      <c r="V17" s="6">
        <v>20</v>
      </c>
      <c r="W17" s="2">
        <v>22</v>
      </c>
      <c r="X17" s="5">
        <f t="shared" si="0"/>
        <v>0.90909090909090906</v>
      </c>
      <c r="Y17" s="2"/>
    </row>
    <row r="18" spans="1: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>
        <v>1</v>
      </c>
      <c r="L18" s="2">
        <v>4</v>
      </c>
      <c r="M18" s="2">
        <v>4</v>
      </c>
      <c r="N18" s="2">
        <v>2</v>
      </c>
      <c r="O18" s="2">
        <v>6</v>
      </c>
      <c r="P18" s="2">
        <v>5</v>
      </c>
      <c r="Q18" s="2">
        <v>3</v>
      </c>
      <c r="R18" s="2">
        <v>3</v>
      </c>
      <c r="S18" s="2">
        <v>1</v>
      </c>
      <c r="T18" s="2">
        <v>2</v>
      </c>
      <c r="U18" s="2">
        <v>1</v>
      </c>
      <c r="V18" s="2">
        <v>32</v>
      </c>
      <c r="W18" s="2">
        <v>40</v>
      </c>
      <c r="X18" s="5">
        <f t="shared" si="0"/>
        <v>0.8</v>
      </c>
      <c r="Y18" s="2"/>
    </row>
    <row r="19" spans="1:25" ht="15">
      <c r="A19" s="6" t="s">
        <v>15</v>
      </c>
      <c r="B19" s="2"/>
      <c r="C19" s="2">
        <v>1</v>
      </c>
      <c r="D19" s="2">
        <v>2</v>
      </c>
      <c r="E19" s="2">
        <v>6</v>
      </c>
      <c r="F19" s="2">
        <v>6</v>
      </c>
      <c r="G19" s="2">
        <v>5</v>
      </c>
      <c r="H19" s="2">
        <v>2</v>
      </c>
      <c r="I19" s="2">
        <v>3</v>
      </c>
      <c r="J19" s="6">
        <v>4</v>
      </c>
      <c r="K19" s="2">
        <v>2</v>
      </c>
      <c r="L19" s="2">
        <v>1</v>
      </c>
      <c r="M19" s="2"/>
      <c r="N19" s="2"/>
      <c r="O19" s="2"/>
      <c r="P19" s="2"/>
      <c r="Q19" s="2"/>
      <c r="R19" s="2"/>
      <c r="S19" s="2"/>
      <c r="T19" s="2"/>
      <c r="U19" s="2"/>
      <c r="V19" s="1">
        <v>32</v>
      </c>
      <c r="W19" s="2">
        <v>40</v>
      </c>
      <c r="X19" s="5">
        <f t="shared" si="0"/>
        <v>0.8</v>
      </c>
      <c r="Y19" s="2"/>
    </row>
    <row r="20" spans="1:25">
      <c r="A20" s="2" t="s">
        <v>18</v>
      </c>
      <c r="B20" s="2"/>
      <c r="C20" s="2"/>
      <c r="D20" s="2"/>
      <c r="E20" s="2"/>
      <c r="F20" s="2"/>
      <c r="G20" s="2"/>
      <c r="H20" s="2"/>
      <c r="I20" s="2"/>
      <c r="J20" s="2">
        <v>2</v>
      </c>
      <c r="K20" s="2">
        <v>5</v>
      </c>
      <c r="L20" s="2">
        <v>4</v>
      </c>
      <c r="M20" s="2">
        <v>3</v>
      </c>
      <c r="N20" s="2">
        <v>6</v>
      </c>
      <c r="O20" s="2">
        <v>5</v>
      </c>
      <c r="P20" s="2">
        <v>2</v>
      </c>
      <c r="Q20" s="2">
        <v>2</v>
      </c>
      <c r="R20" s="2">
        <v>3</v>
      </c>
      <c r="S20" s="2">
        <v>2</v>
      </c>
      <c r="T20" s="2">
        <v>2</v>
      </c>
      <c r="U20" s="2"/>
      <c r="V20" s="1">
        <v>36</v>
      </c>
      <c r="W20" s="2">
        <v>55</v>
      </c>
      <c r="X20" s="5">
        <f t="shared" si="0"/>
        <v>0.65454545454545454</v>
      </c>
      <c r="Y20" s="2">
        <v>6</v>
      </c>
    </row>
    <row r="21" spans="1:25">
      <c r="A21" s="2" t="s">
        <v>16</v>
      </c>
      <c r="B21" s="2"/>
      <c r="C21" s="2"/>
      <c r="D21" s="2"/>
      <c r="E21" s="2"/>
      <c r="F21" s="2">
        <v>1</v>
      </c>
      <c r="G21" s="2">
        <v>2</v>
      </c>
      <c r="H21" s="2">
        <v>2</v>
      </c>
      <c r="I21" s="2">
        <v>3</v>
      </c>
      <c r="J21" s="2">
        <v>3</v>
      </c>
      <c r="K21" s="2">
        <v>2</v>
      </c>
      <c r="L21" s="2">
        <v>2</v>
      </c>
      <c r="M21" s="2">
        <v>1</v>
      </c>
      <c r="N21" s="2">
        <v>4</v>
      </c>
      <c r="O21" s="2">
        <v>3</v>
      </c>
      <c r="P21" s="2">
        <v>2</v>
      </c>
      <c r="Q21" s="2">
        <v>2</v>
      </c>
      <c r="R21" s="2">
        <v>1</v>
      </c>
      <c r="S21" s="2"/>
      <c r="T21" s="2">
        <v>1</v>
      </c>
      <c r="U21" s="2"/>
      <c r="V21" s="2">
        <v>29</v>
      </c>
      <c r="W21" s="2">
        <v>34</v>
      </c>
      <c r="X21" s="5">
        <f t="shared" si="0"/>
        <v>0.8529411764705882</v>
      </c>
      <c r="Y21" s="2">
        <v>1</v>
      </c>
    </row>
    <row r="22" spans="1:25">
      <c r="A22" s="2" t="s">
        <v>17</v>
      </c>
      <c r="B22" s="2"/>
      <c r="C22" s="2"/>
      <c r="D22" s="2"/>
      <c r="E22" s="2"/>
      <c r="F22" s="2"/>
      <c r="G22" s="2"/>
      <c r="H22" s="2">
        <v>3</v>
      </c>
      <c r="I22" s="2">
        <v>2</v>
      </c>
      <c r="J22" s="2">
        <v>1</v>
      </c>
      <c r="K22" s="2">
        <v>1</v>
      </c>
      <c r="L22" s="2">
        <v>1</v>
      </c>
      <c r="M22" s="2">
        <v>4</v>
      </c>
      <c r="N22" s="2">
        <v>2</v>
      </c>
      <c r="O22" s="2">
        <v>5</v>
      </c>
      <c r="P22" s="2">
        <v>2</v>
      </c>
      <c r="Q22" s="2">
        <v>2</v>
      </c>
      <c r="R22" s="2">
        <v>2</v>
      </c>
      <c r="S22" s="2">
        <v>1</v>
      </c>
      <c r="T22" s="2"/>
      <c r="U22" s="2"/>
      <c r="V22" s="2">
        <v>26</v>
      </c>
      <c r="W22" s="2">
        <v>42</v>
      </c>
      <c r="X22" s="5">
        <f t="shared" si="0"/>
        <v>0.61904761904761907</v>
      </c>
      <c r="Y22" s="2">
        <v>4</v>
      </c>
    </row>
    <row r="23" spans="1:25">
      <c r="A23" s="2" t="s">
        <v>23</v>
      </c>
      <c r="B23" s="2">
        <v>3</v>
      </c>
      <c r="C23" s="2">
        <v>5</v>
      </c>
      <c r="D23" s="2">
        <v>3</v>
      </c>
      <c r="E23" s="2">
        <v>5</v>
      </c>
      <c r="F23" s="2">
        <v>4</v>
      </c>
      <c r="G23" s="2">
        <v>5</v>
      </c>
      <c r="H23" s="2">
        <v>2</v>
      </c>
      <c r="I23" s="2">
        <v>5</v>
      </c>
      <c r="J23" s="2">
        <v>6</v>
      </c>
      <c r="K23" s="2">
        <v>3</v>
      </c>
      <c r="L23" s="2">
        <v>3</v>
      </c>
      <c r="M23" s="2">
        <v>1</v>
      </c>
      <c r="N23" s="2"/>
      <c r="O23" s="2"/>
      <c r="P23" s="2"/>
      <c r="Q23" s="2"/>
      <c r="R23" s="2"/>
      <c r="S23" s="2"/>
      <c r="T23" s="2"/>
      <c r="U23" s="2"/>
      <c r="V23" s="1">
        <v>45</v>
      </c>
      <c r="W23" s="2">
        <v>49</v>
      </c>
      <c r="X23" s="5">
        <f t="shared" si="0"/>
        <v>0.91836734693877553</v>
      </c>
      <c r="Y23" s="2">
        <v>2</v>
      </c>
    </row>
    <row r="24" spans="1:25">
      <c r="A24" s="2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>
        <v>3</v>
      </c>
      <c r="L24" s="2">
        <v>4</v>
      </c>
      <c r="M24" s="2">
        <v>2</v>
      </c>
      <c r="N24" s="2">
        <v>3</v>
      </c>
      <c r="O24" s="2">
        <v>5</v>
      </c>
      <c r="P24" s="2">
        <v>2</v>
      </c>
      <c r="Q24" s="2">
        <v>4</v>
      </c>
      <c r="R24" s="2">
        <v>3</v>
      </c>
      <c r="S24" s="2">
        <v>2</v>
      </c>
      <c r="T24" s="2">
        <v>2</v>
      </c>
      <c r="U24" s="2"/>
      <c r="V24" s="2">
        <v>30</v>
      </c>
      <c r="W24" s="2">
        <v>39</v>
      </c>
      <c r="X24" s="5">
        <f t="shared" si="0"/>
        <v>0.76923076923076927</v>
      </c>
      <c r="Y24" s="2"/>
    </row>
    <row r="25" spans="1:25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>
        <v>2</v>
      </c>
      <c r="L25" s="2">
        <v>4</v>
      </c>
      <c r="M25" s="2">
        <v>4</v>
      </c>
      <c r="N25" s="2">
        <v>6</v>
      </c>
      <c r="O25" s="2">
        <v>6</v>
      </c>
      <c r="P25" s="2">
        <v>4</v>
      </c>
      <c r="Q25" s="2">
        <v>3</v>
      </c>
      <c r="R25" s="2">
        <v>4</v>
      </c>
      <c r="S25" s="2">
        <v>2</v>
      </c>
      <c r="T25" s="2">
        <v>2</v>
      </c>
      <c r="U25" s="2"/>
      <c r="V25" s="2">
        <v>37</v>
      </c>
      <c r="W25" s="2">
        <v>38</v>
      </c>
      <c r="X25" s="5">
        <f t="shared" si="0"/>
        <v>0.97368421052631582</v>
      </c>
      <c r="Y25" s="2"/>
    </row>
    <row r="26" spans="1:25">
      <c r="A26" s="2" t="s">
        <v>22</v>
      </c>
      <c r="B26" s="2"/>
      <c r="C26" s="2"/>
      <c r="D26" s="2"/>
      <c r="E26" s="2">
        <v>2</v>
      </c>
      <c r="F26" s="2">
        <v>3</v>
      </c>
      <c r="G26" s="2">
        <v>5</v>
      </c>
      <c r="H26" s="2">
        <v>2</v>
      </c>
      <c r="I26" s="2">
        <v>4</v>
      </c>
      <c r="J26" s="2">
        <v>3</v>
      </c>
      <c r="K26" s="2">
        <v>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21</v>
      </c>
      <c r="W26" s="2">
        <v>21</v>
      </c>
      <c r="X26" s="5">
        <f t="shared" si="0"/>
        <v>1</v>
      </c>
      <c r="Y26" s="2"/>
    </row>
    <row r="27" spans="1:25">
      <c r="A27" s="2" t="s">
        <v>20</v>
      </c>
      <c r="B27" s="2"/>
      <c r="C27" s="2"/>
      <c r="D27" s="2"/>
      <c r="E27" s="2">
        <v>2</v>
      </c>
      <c r="F27" s="2">
        <v>2</v>
      </c>
      <c r="G27" s="2">
        <v>4</v>
      </c>
      <c r="H27" s="2">
        <v>4</v>
      </c>
      <c r="I27" s="2">
        <v>5</v>
      </c>
      <c r="J27" s="2">
        <v>3</v>
      </c>
      <c r="K27" s="2">
        <v>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21</v>
      </c>
      <c r="W27" s="2">
        <v>29</v>
      </c>
      <c r="X27" s="5">
        <f t="shared" si="0"/>
        <v>0.72413793103448276</v>
      </c>
      <c r="Y27" s="2"/>
    </row>
    <row r="28" spans="1:25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30</v>
      </c>
      <c r="W28" s="2">
        <v>44</v>
      </c>
      <c r="X28" s="5">
        <f t="shared" si="0"/>
        <v>0.68181818181818177</v>
      </c>
      <c r="Y28" s="2">
        <v>3</v>
      </c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>SUM(V3:V28)</f>
        <v>807</v>
      </c>
      <c r="W29" s="2">
        <v>1069</v>
      </c>
      <c r="X29" s="5">
        <f>V29/W29</f>
        <v>0.75491113189897097</v>
      </c>
      <c r="Y29" s="2"/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5"/>
  <sheetViews>
    <sheetView rightToLeft="1" workbookViewId="0">
      <selection activeCell="C27" sqref="C27"/>
    </sheetView>
  </sheetViews>
  <sheetFormatPr defaultRowHeight="14.25"/>
  <cols>
    <col min="1" max="1" width="23" bestFit="1" customWidth="1"/>
    <col min="3" max="22" width="9" customWidth="1"/>
    <col min="25" max="25" width="9.875" style="9" bestFit="1" customWidth="1"/>
    <col min="26" max="27" width="9.125" style="9" bestFit="1" customWidth="1"/>
    <col min="28" max="28" width="10.875" style="9" bestFit="1" customWidth="1"/>
  </cols>
  <sheetData>
    <row r="1" spans="1:28" ht="15">
      <c r="A1" s="51" t="s">
        <v>255</v>
      </c>
      <c r="B1" s="51"/>
      <c r="C1" s="14">
        <v>35.5</v>
      </c>
      <c r="D1" s="14">
        <v>36</v>
      </c>
      <c r="E1" s="6" t="s">
        <v>40</v>
      </c>
      <c r="F1" s="6" t="s">
        <v>86</v>
      </c>
      <c r="G1" s="6" t="s">
        <v>39</v>
      </c>
      <c r="H1" s="6" t="s">
        <v>38</v>
      </c>
      <c r="I1" s="6" t="s">
        <v>37</v>
      </c>
      <c r="J1" s="6" t="s">
        <v>36</v>
      </c>
      <c r="K1" s="6" t="s">
        <v>32</v>
      </c>
      <c r="L1" s="6" t="s">
        <v>33</v>
      </c>
      <c r="M1" s="72" t="s">
        <v>34</v>
      </c>
      <c r="N1" s="6" t="s">
        <v>35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6" t="s">
        <v>46</v>
      </c>
      <c r="U1" s="6" t="s">
        <v>47</v>
      </c>
      <c r="V1" s="6" t="s">
        <v>231</v>
      </c>
      <c r="W1" s="6" t="s">
        <v>235</v>
      </c>
      <c r="X1" s="6" t="s">
        <v>95</v>
      </c>
      <c r="Y1" s="70" t="s">
        <v>102</v>
      </c>
      <c r="Z1" s="11" t="s">
        <v>92</v>
      </c>
      <c r="AA1" s="8" t="s">
        <v>50</v>
      </c>
      <c r="AB1" s="23" t="s">
        <v>95</v>
      </c>
    </row>
    <row r="2" spans="1:28" ht="15">
      <c r="A2" s="1" t="s">
        <v>259</v>
      </c>
      <c r="B2" s="2">
        <v>550</v>
      </c>
      <c r="C2" s="2"/>
      <c r="D2" s="2"/>
      <c r="E2" s="2"/>
      <c r="F2" s="2"/>
      <c r="G2" s="2"/>
      <c r="H2" s="2"/>
      <c r="I2" s="2"/>
      <c r="J2" s="2"/>
      <c r="K2" s="2"/>
      <c r="L2" s="2">
        <v>4</v>
      </c>
      <c r="M2" s="2">
        <v>6</v>
      </c>
      <c r="N2" s="2">
        <v>8</v>
      </c>
      <c r="O2" s="2">
        <v>10</v>
      </c>
      <c r="P2" s="2">
        <v>10</v>
      </c>
      <c r="Q2" s="2">
        <v>10</v>
      </c>
      <c r="R2" s="2">
        <v>10</v>
      </c>
      <c r="S2" s="2">
        <v>8</v>
      </c>
      <c r="T2" s="2">
        <v>6</v>
      </c>
      <c r="U2" s="2">
        <v>4</v>
      </c>
      <c r="V2" s="2">
        <v>3</v>
      </c>
      <c r="W2" s="24">
        <v>2</v>
      </c>
      <c r="X2" s="71">
        <v>81</v>
      </c>
      <c r="Y2" s="21">
        <v>800</v>
      </c>
      <c r="Z2" s="8">
        <v>400</v>
      </c>
      <c r="AA2" s="8">
        <v>193</v>
      </c>
      <c r="AB2" s="9">
        <f>AA2*X2</f>
        <v>15633</v>
      </c>
    </row>
    <row r="3" spans="1:28" ht="15">
      <c r="A3" s="1" t="s">
        <v>260</v>
      </c>
      <c r="B3" s="2">
        <v>550</v>
      </c>
      <c r="C3" s="2"/>
      <c r="D3" s="2"/>
      <c r="E3" s="2"/>
      <c r="F3" s="2"/>
      <c r="G3" s="2"/>
      <c r="H3" s="2"/>
      <c r="I3" s="2"/>
      <c r="J3" s="2"/>
      <c r="K3" s="2"/>
      <c r="L3" s="2">
        <v>2</v>
      </c>
      <c r="M3" s="2">
        <v>2</v>
      </c>
      <c r="N3" s="2">
        <v>3</v>
      </c>
      <c r="O3" s="2">
        <v>4</v>
      </c>
      <c r="P3" s="2">
        <v>4</v>
      </c>
      <c r="Q3" s="2">
        <v>4</v>
      </c>
      <c r="R3" s="2">
        <v>4</v>
      </c>
      <c r="S3" s="2">
        <v>4</v>
      </c>
      <c r="T3" s="2">
        <v>3</v>
      </c>
      <c r="U3" s="2">
        <v>2</v>
      </c>
      <c r="V3" s="2">
        <v>2</v>
      </c>
      <c r="W3" s="24">
        <v>1</v>
      </c>
      <c r="X3" s="71">
        <v>35</v>
      </c>
      <c r="Y3" s="21">
        <v>800</v>
      </c>
      <c r="Z3" s="8">
        <v>400</v>
      </c>
      <c r="AA3" s="8">
        <v>193</v>
      </c>
      <c r="AB3" s="9">
        <f>AA3*X3</f>
        <v>6755</v>
      </c>
    </row>
    <row r="4" spans="1:28">
      <c r="A4" s="1" t="s">
        <v>271</v>
      </c>
      <c r="B4" s="2">
        <v>561</v>
      </c>
      <c r="C4" s="2"/>
      <c r="D4" s="2"/>
      <c r="E4" s="2"/>
      <c r="F4" s="2"/>
      <c r="G4" s="2"/>
      <c r="H4" s="2"/>
      <c r="I4" s="2"/>
      <c r="J4" s="2"/>
      <c r="K4" s="2">
        <v>1</v>
      </c>
      <c r="L4" s="2">
        <v>3</v>
      </c>
      <c r="M4" s="2">
        <v>6</v>
      </c>
      <c r="N4" s="2">
        <v>6</v>
      </c>
      <c r="O4" s="2">
        <v>10</v>
      </c>
      <c r="P4" s="2">
        <v>10</v>
      </c>
      <c r="Q4" s="2">
        <v>8</v>
      </c>
      <c r="R4" s="2">
        <v>8</v>
      </c>
      <c r="S4" s="2">
        <v>6</v>
      </c>
      <c r="T4" s="2">
        <v>3</v>
      </c>
      <c r="U4" s="2">
        <v>3</v>
      </c>
      <c r="V4" s="2">
        <v>2</v>
      </c>
      <c r="W4" s="73">
        <v>1</v>
      </c>
      <c r="X4" s="56">
        <v>67</v>
      </c>
      <c r="Y4" s="8">
        <v>1000</v>
      </c>
      <c r="Z4" s="8">
        <v>500</v>
      </c>
      <c r="AA4" s="8">
        <v>250</v>
      </c>
      <c r="AB4" s="9">
        <f t="shared" ref="AB4:AB14" si="0">AA4*X4</f>
        <v>16750</v>
      </c>
    </row>
    <row r="5" spans="1:28" ht="15">
      <c r="A5" s="1" t="s">
        <v>262</v>
      </c>
      <c r="B5" s="24">
        <v>562</v>
      </c>
      <c r="C5" s="2"/>
      <c r="D5" s="2"/>
      <c r="E5" s="2"/>
      <c r="F5" s="2"/>
      <c r="G5" s="2"/>
      <c r="H5" s="2"/>
      <c r="I5" s="2"/>
      <c r="J5" s="2"/>
      <c r="K5" s="2"/>
      <c r="L5" s="2">
        <v>3</v>
      </c>
      <c r="M5" s="2">
        <v>4</v>
      </c>
      <c r="N5" s="2">
        <v>6</v>
      </c>
      <c r="O5" s="2">
        <v>6</v>
      </c>
      <c r="P5" s="2">
        <v>6</v>
      </c>
      <c r="Q5" s="2">
        <v>6</v>
      </c>
      <c r="R5" s="2">
        <v>6</v>
      </c>
      <c r="S5" s="2">
        <v>4</v>
      </c>
      <c r="T5" s="2">
        <v>4</v>
      </c>
      <c r="U5" s="2">
        <v>3</v>
      </c>
      <c r="V5" s="73">
        <v>2</v>
      </c>
      <c r="W5" s="2"/>
      <c r="X5" s="71">
        <v>50</v>
      </c>
      <c r="Y5" s="8">
        <v>750</v>
      </c>
      <c r="Z5" s="8">
        <v>375</v>
      </c>
      <c r="AA5" s="8">
        <v>182</v>
      </c>
      <c r="AB5" s="9">
        <f t="shared" si="0"/>
        <v>9100</v>
      </c>
    </row>
    <row r="6" spans="1:28" ht="15">
      <c r="A6" s="1" t="s">
        <v>263</v>
      </c>
      <c r="B6" s="24">
        <v>109</v>
      </c>
      <c r="C6" s="2"/>
      <c r="D6" s="2"/>
      <c r="E6" s="2"/>
      <c r="F6" s="2"/>
      <c r="G6" s="2"/>
      <c r="H6" s="2"/>
      <c r="I6" s="2"/>
      <c r="J6" s="2"/>
      <c r="K6" s="2"/>
      <c r="L6" s="2">
        <v>2</v>
      </c>
      <c r="M6" s="2">
        <v>6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4</v>
      </c>
      <c r="U6" s="2">
        <v>4</v>
      </c>
      <c r="V6" s="2">
        <v>4</v>
      </c>
      <c r="W6" s="2"/>
      <c r="X6" s="71">
        <v>80</v>
      </c>
      <c r="Y6" s="8">
        <v>800</v>
      </c>
      <c r="Z6" s="8">
        <v>400</v>
      </c>
      <c r="AA6" s="8">
        <v>199</v>
      </c>
      <c r="AB6" s="9">
        <f t="shared" si="0"/>
        <v>15920</v>
      </c>
    </row>
    <row r="7" spans="1:28" ht="15">
      <c r="A7" s="1" t="s">
        <v>264</v>
      </c>
      <c r="B7" s="24">
        <v>555</v>
      </c>
      <c r="C7" s="2"/>
      <c r="D7" s="2"/>
      <c r="E7" s="2">
        <v>2</v>
      </c>
      <c r="F7" s="2">
        <v>2</v>
      </c>
      <c r="G7" s="2">
        <v>6</v>
      </c>
      <c r="H7" s="2">
        <v>6</v>
      </c>
      <c r="I7" s="2">
        <v>8</v>
      </c>
      <c r="J7" s="2">
        <v>8</v>
      </c>
      <c r="K7" s="2">
        <v>6</v>
      </c>
      <c r="L7" s="24">
        <v>4</v>
      </c>
      <c r="M7" s="24">
        <v>2</v>
      </c>
      <c r="N7" s="2"/>
      <c r="O7" s="2"/>
      <c r="P7" s="2"/>
      <c r="Q7" s="2"/>
      <c r="R7" s="2"/>
      <c r="S7" s="2"/>
      <c r="T7" s="2"/>
      <c r="U7" s="2"/>
      <c r="V7" s="2"/>
      <c r="W7" s="2"/>
      <c r="X7" s="71">
        <v>44</v>
      </c>
      <c r="Y7" s="21">
        <v>800</v>
      </c>
      <c r="Z7" s="8">
        <v>400</v>
      </c>
      <c r="AA7" s="8">
        <v>193</v>
      </c>
      <c r="AB7" s="9">
        <f t="shared" si="0"/>
        <v>8492</v>
      </c>
    </row>
    <row r="8" spans="1:28" ht="15">
      <c r="A8" s="1" t="s">
        <v>265</v>
      </c>
      <c r="B8" s="24">
        <v>555</v>
      </c>
      <c r="C8" s="2"/>
      <c r="D8" s="2"/>
      <c r="E8" s="2">
        <v>1</v>
      </c>
      <c r="F8" s="2">
        <v>2</v>
      </c>
      <c r="G8" s="2">
        <v>3</v>
      </c>
      <c r="H8" s="2">
        <v>3</v>
      </c>
      <c r="I8" s="2">
        <v>4</v>
      </c>
      <c r="J8" s="2">
        <v>4</v>
      </c>
      <c r="K8" s="2">
        <v>3</v>
      </c>
      <c r="L8" s="24">
        <v>2</v>
      </c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71">
        <v>22</v>
      </c>
      <c r="Y8" s="21">
        <v>800</v>
      </c>
      <c r="Z8" s="8">
        <v>400</v>
      </c>
      <c r="AA8" s="8">
        <v>193</v>
      </c>
      <c r="AB8" s="9">
        <f t="shared" si="0"/>
        <v>4246</v>
      </c>
    </row>
    <row r="9" spans="1:28" ht="15">
      <c r="A9" s="1" t="s">
        <v>266</v>
      </c>
      <c r="B9" s="24">
        <v>563</v>
      </c>
      <c r="C9" s="2">
        <v>3</v>
      </c>
      <c r="D9" s="2">
        <v>3</v>
      </c>
      <c r="E9" s="2">
        <v>3</v>
      </c>
      <c r="F9" s="2">
        <v>3</v>
      </c>
      <c r="G9" s="2">
        <v>4</v>
      </c>
      <c r="H9" s="2">
        <v>5</v>
      </c>
      <c r="I9" s="2">
        <v>6</v>
      </c>
      <c r="J9" s="2">
        <v>6</v>
      </c>
      <c r="K9" s="2">
        <v>4</v>
      </c>
      <c r="L9" s="24">
        <v>3</v>
      </c>
      <c r="M9" s="24">
        <v>2</v>
      </c>
      <c r="N9" s="2"/>
      <c r="O9" s="2"/>
      <c r="P9" s="2"/>
      <c r="Q9" s="2"/>
      <c r="R9" s="2"/>
      <c r="S9" s="2"/>
      <c r="T9" s="2"/>
      <c r="U9" s="2"/>
      <c r="V9" s="2"/>
      <c r="W9" s="2"/>
      <c r="X9" s="71">
        <v>42</v>
      </c>
      <c r="Y9" s="8">
        <v>700</v>
      </c>
      <c r="Z9" s="8">
        <v>350</v>
      </c>
      <c r="AA9" s="8">
        <v>171</v>
      </c>
      <c r="AB9" s="9">
        <f t="shared" si="0"/>
        <v>7182</v>
      </c>
    </row>
    <row r="10" spans="1:28" ht="15">
      <c r="A10" s="1" t="s">
        <v>266</v>
      </c>
      <c r="B10" s="24">
        <v>565</v>
      </c>
      <c r="C10" s="2"/>
      <c r="D10" s="2"/>
      <c r="E10" s="2"/>
      <c r="F10" s="2"/>
      <c r="G10" s="2"/>
      <c r="H10" s="2"/>
      <c r="I10" s="2"/>
      <c r="J10" s="2"/>
      <c r="K10" s="2">
        <v>2</v>
      </c>
      <c r="L10" s="2">
        <v>3</v>
      </c>
      <c r="M10" s="2">
        <v>6</v>
      </c>
      <c r="N10" s="2">
        <v>6</v>
      </c>
      <c r="O10" s="2">
        <v>10</v>
      </c>
      <c r="P10" s="2">
        <v>10</v>
      </c>
      <c r="Q10" s="2">
        <v>8</v>
      </c>
      <c r="R10" s="2">
        <v>8</v>
      </c>
      <c r="S10" s="2">
        <v>6</v>
      </c>
      <c r="T10" s="2">
        <v>3</v>
      </c>
      <c r="U10" s="2">
        <v>3</v>
      </c>
      <c r="V10" s="2">
        <v>2</v>
      </c>
      <c r="W10" s="24"/>
      <c r="X10" s="71">
        <v>67</v>
      </c>
      <c r="Y10" s="8">
        <v>700</v>
      </c>
      <c r="Z10" s="8">
        <v>350</v>
      </c>
      <c r="AA10" s="8">
        <v>171</v>
      </c>
      <c r="AB10" s="9">
        <f t="shared" si="0"/>
        <v>11457</v>
      </c>
    </row>
    <row r="11" spans="1:28" ht="15">
      <c r="A11" s="78" t="s">
        <v>269</v>
      </c>
      <c r="B11" s="24">
        <v>40</v>
      </c>
      <c r="C11" s="2"/>
      <c r="D11" s="2"/>
      <c r="E11" s="2">
        <v>2</v>
      </c>
      <c r="F11" s="2">
        <v>2</v>
      </c>
      <c r="G11" s="2">
        <v>3</v>
      </c>
      <c r="H11" s="2">
        <v>3</v>
      </c>
      <c r="I11" s="2">
        <v>3</v>
      </c>
      <c r="J11" s="2">
        <v>3</v>
      </c>
      <c r="K11" s="2">
        <v>2</v>
      </c>
      <c r="L11" s="2">
        <v>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4"/>
      <c r="X11" s="71"/>
      <c r="Y11" s="8"/>
      <c r="Z11" s="8"/>
      <c r="AA11" s="8"/>
    </row>
    <row r="12" spans="1:28" ht="15">
      <c r="A12" s="75" t="s">
        <v>270</v>
      </c>
      <c r="B12" s="24">
        <v>567</v>
      </c>
      <c r="C12" s="2"/>
      <c r="D12" s="2"/>
      <c r="E12" s="2">
        <v>1</v>
      </c>
      <c r="F12" s="2">
        <v>1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4"/>
      <c r="X12" s="71">
        <v>14</v>
      </c>
      <c r="Y12" s="8">
        <v>700</v>
      </c>
      <c r="Z12" s="8">
        <v>350</v>
      </c>
      <c r="AA12" s="8">
        <v>171</v>
      </c>
      <c r="AB12" s="9">
        <f t="shared" si="0"/>
        <v>2394</v>
      </c>
    </row>
    <row r="13" spans="1:28" ht="15">
      <c r="A13" s="75" t="s">
        <v>270</v>
      </c>
      <c r="B13" s="24">
        <v>566</v>
      </c>
      <c r="C13" s="2"/>
      <c r="D13" s="2"/>
      <c r="E13" s="2"/>
      <c r="F13" s="2"/>
      <c r="G13" s="2"/>
      <c r="H13" s="2"/>
      <c r="I13" s="2"/>
      <c r="J13" s="2"/>
      <c r="K13" s="2"/>
      <c r="L13" s="2">
        <v>1</v>
      </c>
      <c r="M13" s="2">
        <v>2</v>
      </c>
      <c r="N13" s="2">
        <v>3</v>
      </c>
      <c r="O13" s="2">
        <v>3</v>
      </c>
      <c r="P13" s="2">
        <v>3</v>
      </c>
      <c r="Q13" s="2">
        <v>3</v>
      </c>
      <c r="R13" s="2">
        <v>3</v>
      </c>
      <c r="S13" s="2">
        <v>3</v>
      </c>
      <c r="T13" s="2">
        <v>2</v>
      </c>
      <c r="U13" s="2">
        <v>2</v>
      </c>
      <c r="V13" s="2">
        <v>1</v>
      </c>
      <c r="W13" s="24"/>
      <c r="X13" s="71">
        <v>26</v>
      </c>
      <c r="Y13" s="8">
        <v>700</v>
      </c>
      <c r="Z13" s="8">
        <v>350</v>
      </c>
      <c r="AA13" s="8">
        <v>171</v>
      </c>
      <c r="AB13" s="9">
        <f t="shared" si="0"/>
        <v>4446</v>
      </c>
    </row>
    <row r="14" spans="1:28">
      <c r="A14" s="7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8"/>
      <c r="Z14" s="8"/>
      <c r="AA14" s="8"/>
      <c r="AB14" s="9">
        <f t="shared" si="0"/>
        <v>0</v>
      </c>
    </row>
    <row r="15" spans="1:28" ht="15">
      <c r="X15" s="79">
        <v>528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rightToLeft="1" workbookViewId="0">
      <selection activeCell="A19" sqref="A19"/>
    </sheetView>
  </sheetViews>
  <sheetFormatPr defaultRowHeight="14.25"/>
  <cols>
    <col min="1" max="1" width="23" bestFit="1" customWidth="1"/>
    <col min="25" max="25" width="9.875" bestFit="1" customWidth="1"/>
    <col min="28" max="28" width="10.875" bestFit="1" customWidth="1"/>
  </cols>
  <sheetData>
    <row r="1" spans="1:28" ht="15">
      <c r="A1" s="51" t="s">
        <v>94</v>
      </c>
      <c r="B1" s="51" t="s">
        <v>261</v>
      </c>
      <c r="C1" s="14">
        <v>35.5</v>
      </c>
      <c r="D1" s="14">
        <v>36</v>
      </c>
      <c r="E1" s="6" t="s">
        <v>40</v>
      </c>
      <c r="F1" s="6" t="s">
        <v>86</v>
      </c>
      <c r="G1" s="6" t="s">
        <v>39</v>
      </c>
      <c r="H1" s="6" t="s">
        <v>38</v>
      </c>
      <c r="I1" s="6" t="s">
        <v>37</v>
      </c>
      <c r="J1" s="6" t="s">
        <v>36</v>
      </c>
      <c r="K1" s="6" t="s">
        <v>32</v>
      </c>
      <c r="L1" s="6" t="s">
        <v>33</v>
      </c>
      <c r="M1" s="72" t="s">
        <v>34</v>
      </c>
      <c r="N1" s="6" t="s">
        <v>35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6" t="s">
        <v>46</v>
      </c>
      <c r="U1" s="6" t="s">
        <v>47</v>
      </c>
      <c r="V1" s="6" t="s">
        <v>231</v>
      </c>
      <c r="W1" s="6" t="s">
        <v>235</v>
      </c>
      <c r="X1" s="6" t="s">
        <v>95</v>
      </c>
      <c r="Y1" s="70" t="s">
        <v>102</v>
      </c>
      <c r="Z1" s="11" t="s">
        <v>92</v>
      </c>
      <c r="AA1" s="8" t="s">
        <v>50</v>
      </c>
      <c r="AB1" s="23" t="s">
        <v>95</v>
      </c>
    </row>
    <row r="2" spans="1:28" ht="15">
      <c r="A2" s="2" t="s">
        <v>338</v>
      </c>
      <c r="B2" s="2">
        <v>138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4"/>
      <c r="X2" s="71"/>
      <c r="Y2" s="21"/>
      <c r="Z2" s="8"/>
      <c r="AA2" s="8"/>
      <c r="AB2" s="9"/>
    </row>
    <row r="3" spans="1:28" ht="15">
      <c r="A3" s="2" t="s">
        <v>330</v>
      </c>
      <c r="B3" s="2">
        <v>145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/>
      <c r="X3" s="71"/>
      <c r="Y3" s="21"/>
      <c r="Z3" s="8"/>
      <c r="AA3" s="8"/>
      <c r="AB3" s="9"/>
    </row>
    <row r="4" spans="1:28">
      <c r="A4" s="2" t="s">
        <v>331</v>
      </c>
      <c r="B4" s="2">
        <v>146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73"/>
      <c r="X4" s="56"/>
      <c r="Y4" s="8"/>
      <c r="Z4" s="8"/>
      <c r="AA4" s="8"/>
      <c r="AB4" s="9"/>
    </row>
    <row r="5" spans="1:28" ht="15">
      <c r="A5" s="2" t="s">
        <v>333</v>
      </c>
      <c r="B5" s="24">
        <v>149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73"/>
      <c r="W5" s="2"/>
      <c r="X5" s="71"/>
      <c r="Y5" s="8"/>
      <c r="Z5" s="8"/>
      <c r="AA5" s="8"/>
      <c r="AB5" s="9"/>
    </row>
    <row r="6" spans="1:28" ht="15">
      <c r="A6" s="2" t="s">
        <v>332</v>
      </c>
      <c r="B6" s="24">
        <v>153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71"/>
      <c r="Y6" s="8"/>
      <c r="Z6" s="8"/>
      <c r="AA6" s="8"/>
      <c r="AB6" s="9"/>
    </row>
    <row r="7" spans="1:28" ht="15">
      <c r="A7" s="2" t="s">
        <v>334</v>
      </c>
      <c r="B7" s="24">
        <v>150</v>
      </c>
      <c r="C7" s="2"/>
      <c r="D7" s="2"/>
      <c r="E7" s="2"/>
      <c r="F7" s="2"/>
      <c r="G7" s="2"/>
      <c r="H7" s="2"/>
      <c r="I7" s="2"/>
      <c r="J7" s="2"/>
      <c r="K7" s="2"/>
      <c r="L7" s="24"/>
      <c r="M7" s="24"/>
      <c r="N7" s="2"/>
      <c r="O7" s="2"/>
      <c r="P7" s="2"/>
      <c r="Q7" s="2"/>
      <c r="R7" s="2"/>
      <c r="S7" s="2"/>
      <c r="T7" s="2"/>
      <c r="U7" s="2"/>
      <c r="V7" s="2"/>
      <c r="W7" s="2"/>
      <c r="X7" s="71"/>
      <c r="Y7" s="21"/>
      <c r="Z7" s="8"/>
      <c r="AA7" s="8"/>
      <c r="AB7" s="9"/>
    </row>
    <row r="8" spans="1:28" ht="15">
      <c r="A8" s="2" t="s">
        <v>335</v>
      </c>
      <c r="B8" s="24">
        <v>151</v>
      </c>
      <c r="C8" s="2"/>
      <c r="D8" s="2"/>
      <c r="E8" s="2"/>
      <c r="F8" s="2"/>
      <c r="G8" s="2"/>
      <c r="H8" s="2"/>
      <c r="I8" s="2"/>
      <c r="J8" s="2"/>
      <c r="K8" s="2"/>
      <c r="L8" s="24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71"/>
      <c r="Y8" s="21"/>
      <c r="Z8" s="8"/>
      <c r="AA8" s="8"/>
      <c r="AB8" s="9"/>
    </row>
    <row r="9" spans="1:28" ht="15">
      <c r="A9" s="2" t="s">
        <v>336</v>
      </c>
      <c r="B9" s="24">
        <v>154</v>
      </c>
      <c r="C9" s="2"/>
      <c r="D9" s="2"/>
      <c r="E9" s="2"/>
      <c r="F9" s="2"/>
      <c r="G9" s="2"/>
      <c r="H9" s="2"/>
      <c r="I9" s="2"/>
      <c r="J9" s="2"/>
      <c r="K9" s="2"/>
      <c r="L9" s="24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71"/>
      <c r="Y9" s="8"/>
      <c r="Z9" s="8"/>
      <c r="AA9" s="8"/>
      <c r="AB9" s="9"/>
    </row>
    <row r="10" spans="1:28" ht="15">
      <c r="A10" s="2" t="s">
        <v>337</v>
      </c>
      <c r="B10" s="24">
        <v>565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4"/>
      <c r="X10" s="71"/>
      <c r="Y10" s="8"/>
      <c r="Z10" s="8"/>
      <c r="AA10" s="8"/>
      <c r="AB10" s="9"/>
    </row>
    <row r="11" spans="1:28" ht="15">
      <c r="A11" s="2" t="s">
        <v>339</v>
      </c>
      <c r="B11" s="24">
        <v>139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4"/>
      <c r="X11" s="71"/>
      <c r="Y11" s="8"/>
      <c r="Z11" s="8"/>
      <c r="AA11" s="8"/>
      <c r="AB11" s="9"/>
    </row>
    <row r="12" spans="1:28" ht="15">
      <c r="A12" s="2" t="s">
        <v>340</v>
      </c>
      <c r="B12" s="24">
        <v>119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4"/>
      <c r="X12" s="71"/>
      <c r="Y12" s="8"/>
      <c r="Z12" s="8"/>
      <c r="AA12" s="8"/>
      <c r="AB12" s="9"/>
    </row>
    <row r="13" spans="1:28" ht="15">
      <c r="A13" s="2" t="s">
        <v>341</v>
      </c>
      <c r="B13" s="24">
        <v>120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4"/>
      <c r="X13" s="71"/>
      <c r="Y13" s="8"/>
      <c r="Z13" s="8"/>
      <c r="AA13" s="8"/>
      <c r="AB13" s="9"/>
    </row>
    <row r="14" spans="1:28">
      <c r="A14" s="2" t="s">
        <v>342</v>
      </c>
      <c r="B14" s="2">
        <v>47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8"/>
      <c r="Z14" s="8"/>
      <c r="AA14" s="8"/>
      <c r="AB14" s="9"/>
    </row>
    <row r="15" spans="1:28">
      <c r="A15" s="2" t="s">
        <v>343</v>
      </c>
      <c r="B15" s="2">
        <v>48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8"/>
      <c r="Z15" s="8"/>
      <c r="AA15" s="8"/>
      <c r="AB15" s="9"/>
    </row>
    <row r="16" spans="1:28">
      <c r="A16" s="2" t="s">
        <v>344</v>
      </c>
      <c r="B16" s="2">
        <v>40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8"/>
      <c r="Z16" s="8"/>
      <c r="AA16" s="8"/>
      <c r="AB16" s="9"/>
    </row>
    <row r="17" spans="1:28">
      <c r="A17" s="2" t="s">
        <v>345</v>
      </c>
      <c r="B17" s="2">
        <v>39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8"/>
      <c r="Z17" s="8"/>
      <c r="AA17" s="8"/>
      <c r="AB17" s="9"/>
    </row>
    <row r="18" spans="1:28">
      <c r="A18" s="2" t="s">
        <v>346</v>
      </c>
      <c r="B18" s="2">
        <v>35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8"/>
      <c r="Z18" s="8"/>
      <c r="AA18" s="8"/>
    </row>
    <row r="19" spans="1:28">
      <c r="A19" s="2" t="s">
        <v>351</v>
      </c>
      <c r="B19" s="2">
        <v>599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8"/>
      <c r="Z19" s="8"/>
      <c r="AA19" s="8"/>
    </row>
    <row r="20" spans="1:28">
      <c r="A20" s="2" t="s">
        <v>347</v>
      </c>
      <c r="B20" s="2">
        <v>600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8"/>
      <c r="Z20" s="8"/>
      <c r="AA20" s="8"/>
    </row>
    <row r="21" spans="1:28">
      <c r="A21" s="2" t="s">
        <v>350</v>
      </c>
      <c r="B21" s="2">
        <v>21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8"/>
      <c r="Z21" s="8"/>
      <c r="AA21" s="8"/>
    </row>
    <row r="22" spans="1:28">
      <c r="A22" s="2" t="s">
        <v>349</v>
      </c>
      <c r="B22" s="2">
        <v>21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8"/>
      <c r="Z22" s="8"/>
      <c r="AA22" s="8"/>
    </row>
    <row r="23" spans="1:28">
      <c r="A23" s="2" t="s">
        <v>348</v>
      </c>
      <c r="B23" s="2">
        <v>21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8"/>
      <c r="Z23" s="8"/>
      <c r="AA23" s="8"/>
    </row>
    <row r="24" spans="1:28">
      <c r="A24" s="7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8"/>
      <c r="Z24" s="8"/>
      <c r="AA24" s="8"/>
    </row>
    <row r="25" spans="1:28">
      <c r="A25" s="7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8"/>
      <c r="Z25" s="8"/>
      <c r="AA25" s="8"/>
    </row>
    <row r="26" spans="1:28">
      <c r="A26" s="7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8"/>
      <c r="Z26" s="8"/>
      <c r="AA26" s="8"/>
    </row>
    <row r="27" spans="1:28">
      <c r="A27" s="7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8"/>
      <c r="Z27" s="8"/>
      <c r="AA27" s="8"/>
    </row>
    <row r="28" spans="1:28">
      <c r="A28" s="7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8"/>
      <c r="Z28" s="8"/>
      <c r="AA28" s="8"/>
    </row>
    <row r="29" spans="1:28">
      <c r="A29" s="7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8"/>
      <c r="Z29" s="8"/>
      <c r="AA29" s="8"/>
    </row>
    <row r="30" spans="1:28">
      <c r="A30" s="7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8"/>
      <c r="Z30" s="8"/>
      <c r="AA30" s="8"/>
    </row>
    <row r="31" spans="1:28">
      <c r="A31" s="7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8"/>
      <c r="Z31" s="8"/>
      <c r="AA31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rightToLeft="1" tabSelected="1" workbookViewId="0">
      <selection activeCell="A4" sqref="A4"/>
    </sheetView>
  </sheetViews>
  <sheetFormatPr defaultRowHeight="14.25"/>
  <cols>
    <col min="1" max="1" width="31.25" bestFit="1" customWidth="1"/>
    <col min="2" max="2" width="23.375" bestFit="1" customWidth="1"/>
    <col min="3" max="3" width="3.875" bestFit="1" customWidth="1"/>
    <col min="4" max="4" width="3.25" bestFit="1" customWidth="1"/>
    <col min="5" max="6" width="5.5" bestFit="1" customWidth="1"/>
    <col min="7" max="7" width="5.5" customWidth="1"/>
    <col min="8" max="8" width="4.875" customWidth="1"/>
    <col min="9" max="9" width="4.625" bestFit="1" customWidth="1"/>
    <col min="10" max="10" width="9" style="9"/>
    <col min="11" max="11" width="9.875" style="9" bestFit="1" customWidth="1"/>
    <col min="12" max="12" width="9" style="9"/>
    <col min="13" max="13" width="10.125" style="9" bestFit="1" customWidth="1"/>
    <col min="14" max="14" width="10.125" bestFit="1" customWidth="1"/>
    <col min="17" max="17" width="12.375" bestFit="1" customWidth="1"/>
  </cols>
  <sheetData>
    <row r="1" spans="1:17">
      <c r="A1" s="2" t="s">
        <v>94</v>
      </c>
      <c r="B1" s="2" t="s">
        <v>101</v>
      </c>
      <c r="C1" s="2" t="s">
        <v>103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100</v>
      </c>
      <c r="I1" s="24" t="s">
        <v>95</v>
      </c>
      <c r="J1" s="21" t="s">
        <v>50</v>
      </c>
      <c r="K1" s="21" t="s">
        <v>102</v>
      </c>
      <c r="L1" s="21" t="s">
        <v>92</v>
      </c>
      <c r="M1" s="21" t="s">
        <v>357</v>
      </c>
      <c r="N1" s="52" t="s">
        <v>354</v>
      </c>
      <c r="O1" s="28" t="s">
        <v>353</v>
      </c>
      <c r="P1" s="84" t="s">
        <v>361</v>
      </c>
      <c r="Q1" s="85" t="s">
        <v>360</v>
      </c>
    </row>
    <row r="2" spans="1:17" ht="15">
      <c r="A2" s="76" t="s">
        <v>112</v>
      </c>
      <c r="B2" s="52" t="s">
        <v>104</v>
      </c>
      <c r="C2" s="52">
        <v>670</v>
      </c>
      <c r="D2" s="52"/>
      <c r="E2" s="52">
        <v>5</v>
      </c>
      <c r="F2" s="52">
        <v>10</v>
      </c>
      <c r="G2" s="52">
        <v>10</v>
      </c>
      <c r="H2" s="52">
        <v>20</v>
      </c>
      <c r="I2" s="52">
        <f>D2+E2+F2+G2+H2</f>
        <v>45</v>
      </c>
      <c r="J2" s="53">
        <v>34.5</v>
      </c>
      <c r="K2" s="53">
        <v>110</v>
      </c>
      <c r="L2" s="53">
        <f>K2/2</f>
        <v>55</v>
      </c>
      <c r="M2" s="53" t="s">
        <v>358</v>
      </c>
      <c r="N2" s="82" t="s">
        <v>355</v>
      </c>
      <c r="O2" s="1" t="s">
        <v>356</v>
      </c>
    </row>
    <row r="3" spans="1:17">
      <c r="A3" s="52" t="s">
        <v>114</v>
      </c>
      <c r="B3" s="52" t="s">
        <v>115</v>
      </c>
      <c r="C3" s="52">
        <v>294</v>
      </c>
      <c r="D3" s="52">
        <v>1</v>
      </c>
      <c r="E3" s="52">
        <v>2</v>
      </c>
      <c r="F3" s="52">
        <v>2</v>
      </c>
      <c r="G3" s="52">
        <v>1</v>
      </c>
      <c r="H3" s="52"/>
      <c r="I3" s="52">
        <f t="shared" ref="I3:I19" si="0">D3+E3+F3+G3+H3</f>
        <v>6</v>
      </c>
      <c r="J3" s="53">
        <v>106</v>
      </c>
      <c r="K3" s="53">
        <v>340</v>
      </c>
      <c r="L3" s="53">
        <f t="shared" ref="L3:L67" si="1">K3/2</f>
        <v>170</v>
      </c>
      <c r="M3" s="53"/>
    </row>
    <row r="4" spans="1:17">
      <c r="A4" s="1" t="s">
        <v>114</v>
      </c>
      <c r="B4" s="1" t="s">
        <v>115</v>
      </c>
      <c r="C4" s="1">
        <v>414</v>
      </c>
      <c r="D4" s="1"/>
      <c r="E4" s="1"/>
      <c r="F4" s="1"/>
      <c r="G4" s="1"/>
      <c r="H4" s="1"/>
      <c r="I4" s="1"/>
      <c r="J4" s="28"/>
      <c r="K4" s="28"/>
      <c r="L4" s="28"/>
      <c r="M4" s="28" t="s">
        <v>359</v>
      </c>
    </row>
    <row r="5" spans="1:17">
      <c r="A5" s="67" t="s">
        <v>114</v>
      </c>
      <c r="B5" s="67" t="s">
        <v>115</v>
      </c>
      <c r="C5" s="67">
        <v>294</v>
      </c>
      <c r="D5" s="67"/>
      <c r="E5" s="67"/>
      <c r="F5" s="67"/>
      <c r="G5" s="67"/>
      <c r="H5" s="67"/>
      <c r="I5" s="67"/>
      <c r="J5" s="83"/>
      <c r="K5" s="83"/>
      <c r="L5" s="83"/>
      <c r="M5" s="83"/>
    </row>
    <row r="6" spans="1:17">
      <c r="A6" s="86" t="s">
        <v>114</v>
      </c>
      <c r="B6" s="86" t="s">
        <v>115</v>
      </c>
      <c r="C6" s="86">
        <v>294</v>
      </c>
      <c r="D6" s="86"/>
      <c r="E6" s="86"/>
      <c r="F6" s="86"/>
      <c r="G6" s="86"/>
      <c r="H6" s="86"/>
      <c r="I6" s="86"/>
      <c r="J6" s="87"/>
      <c r="K6" s="87"/>
      <c r="L6" s="87"/>
      <c r="M6" s="87"/>
    </row>
    <row r="7" spans="1:17" ht="15">
      <c r="A7" s="14" t="s">
        <v>122</v>
      </c>
      <c r="B7" s="14" t="s">
        <v>123</v>
      </c>
      <c r="C7" s="14">
        <v>462</v>
      </c>
      <c r="D7" s="14">
        <v>2</v>
      </c>
      <c r="E7" s="14">
        <v>4</v>
      </c>
      <c r="F7" s="14">
        <v>4</v>
      </c>
      <c r="G7" s="14">
        <v>2</v>
      </c>
      <c r="H7" s="14"/>
      <c r="I7" s="14">
        <f t="shared" si="0"/>
        <v>12</v>
      </c>
      <c r="J7" s="81">
        <v>56</v>
      </c>
      <c r="K7" s="81">
        <v>220</v>
      </c>
      <c r="L7" s="81">
        <f t="shared" si="1"/>
        <v>110</v>
      </c>
      <c r="M7" s="81"/>
    </row>
    <row r="8" spans="1:17" ht="15">
      <c r="A8" s="14" t="s">
        <v>124</v>
      </c>
      <c r="B8" s="14" t="s">
        <v>123</v>
      </c>
      <c r="C8" s="14">
        <v>476</v>
      </c>
      <c r="D8" s="14"/>
      <c r="E8" s="14">
        <v>2</v>
      </c>
      <c r="F8" s="14">
        <v>4</v>
      </c>
      <c r="G8" s="14">
        <v>4</v>
      </c>
      <c r="H8" s="14">
        <v>2</v>
      </c>
      <c r="I8" s="14">
        <f t="shared" si="0"/>
        <v>12</v>
      </c>
      <c r="J8" s="81">
        <v>65</v>
      </c>
      <c r="K8" s="81">
        <v>260</v>
      </c>
      <c r="L8" s="81">
        <f t="shared" si="1"/>
        <v>130</v>
      </c>
      <c r="M8" s="81"/>
    </row>
    <row r="9" spans="1:17" ht="15">
      <c r="A9" s="14" t="s">
        <v>252</v>
      </c>
      <c r="B9" s="14" t="s">
        <v>128</v>
      </c>
      <c r="C9" s="14">
        <v>460</v>
      </c>
      <c r="D9" s="14">
        <v>2</v>
      </c>
      <c r="E9" s="14">
        <v>2</v>
      </c>
      <c r="F9" s="14">
        <v>2</v>
      </c>
      <c r="G9" s="14">
        <v>2</v>
      </c>
      <c r="H9" s="14"/>
      <c r="I9" s="14">
        <f t="shared" si="0"/>
        <v>8</v>
      </c>
      <c r="J9" s="81">
        <v>65</v>
      </c>
      <c r="K9" s="81">
        <v>260</v>
      </c>
      <c r="L9" s="81">
        <f t="shared" si="1"/>
        <v>130</v>
      </c>
      <c r="M9" s="81"/>
    </row>
    <row r="10" spans="1:17" ht="15">
      <c r="A10" s="14" t="s">
        <v>250</v>
      </c>
      <c r="B10" s="14" t="s">
        <v>128</v>
      </c>
      <c r="C10" s="14">
        <v>474</v>
      </c>
      <c r="D10" s="51"/>
      <c r="E10" s="14">
        <v>2</v>
      </c>
      <c r="F10" s="14">
        <v>4</v>
      </c>
      <c r="G10" s="14">
        <v>4</v>
      </c>
      <c r="H10" s="14">
        <v>2</v>
      </c>
      <c r="I10" s="14">
        <f t="shared" si="0"/>
        <v>12</v>
      </c>
      <c r="J10" s="81">
        <v>70</v>
      </c>
      <c r="K10" s="81">
        <v>280</v>
      </c>
      <c r="L10" s="81">
        <f t="shared" si="1"/>
        <v>140</v>
      </c>
      <c r="M10" s="81"/>
    </row>
    <row r="11" spans="1:17" ht="15">
      <c r="A11" s="14" t="s">
        <v>127</v>
      </c>
      <c r="B11" s="14" t="s">
        <v>131</v>
      </c>
      <c r="C11" s="14">
        <v>477</v>
      </c>
      <c r="D11" s="14"/>
      <c r="E11" s="14">
        <v>4</v>
      </c>
      <c r="F11" s="14">
        <v>8</v>
      </c>
      <c r="G11" s="14">
        <v>8</v>
      </c>
      <c r="H11" s="14">
        <v>4</v>
      </c>
      <c r="I11" s="14">
        <f t="shared" si="0"/>
        <v>24</v>
      </c>
      <c r="J11" s="81">
        <v>32</v>
      </c>
      <c r="K11" s="81">
        <v>120</v>
      </c>
      <c r="L11" s="81">
        <f t="shared" si="1"/>
        <v>60</v>
      </c>
      <c r="M11" s="81"/>
    </row>
    <row r="12" spans="1:17" ht="15">
      <c r="A12" s="14" t="s">
        <v>127</v>
      </c>
      <c r="B12" s="14" t="s">
        <v>131</v>
      </c>
      <c r="C12" s="14">
        <v>478</v>
      </c>
      <c r="D12" s="14"/>
      <c r="E12" s="14">
        <v>2</v>
      </c>
      <c r="F12" s="14">
        <v>4</v>
      </c>
      <c r="G12" s="14">
        <v>4</v>
      </c>
      <c r="H12" s="14">
        <v>2</v>
      </c>
      <c r="I12" s="14">
        <f t="shared" si="0"/>
        <v>12</v>
      </c>
      <c r="J12" s="81">
        <v>32</v>
      </c>
      <c r="K12" s="81">
        <v>120</v>
      </c>
      <c r="L12" s="81">
        <f t="shared" si="1"/>
        <v>60</v>
      </c>
      <c r="M12" s="81"/>
    </row>
    <row r="13" spans="1:17" ht="15">
      <c r="A13" s="14" t="s">
        <v>130</v>
      </c>
      <c r="B13" s="14" t="s">
        <v>131</v>
      </c>
      <c r="C13" s="14">
        <v>398</v>
      </c>
      <c r="D13" s="14"/>
      <c r="E13" s="14">
        <v>2</v>
      </c>
      <c r="F13" s="14">
        <v>4</v>
      </c>
      <c r="G13" s="14">
        <v>4</v>
      </c>
      <c r="H13" s="14">
        <v>2</v>
      </c>
      <c r="I13" s="14">
        <f t="shared" si="0"/>
        <v>12</v>
      </c>
      <c r="J13" s="81">
        <v>32</v>
      </c>
      <c r="K13" s="81">
        <v>120</v>
      </c>
      <c r="L13" s="81">
        <f t="shared" si="1"/>
        <v>60</v>
      </c>
      <c r="M13" s="81"/>
    </row>
    <row r="14" spans="1:17" ht="15">
      <c r="A14" s="14" t="s">
        <v>130</v>
      </c>
      <c r="B14" s="14" t="s">
        <v>131</v>
      </c>
      <c r="C14" s="14">
        <v>398</v>
      </c>
      <c r="D14" s="14"/>
      <c r="E14" s="14">
        <v>11</v>
      </c>
      <c r="F14" s="14">
        <v>2</v>
      </c>
      <c r="G14" s="14">
        <v>3</v>
      </c>
      <c r="H14" s="14">
        <v>2</v>
      </c>
      <c r="I14" s="14">
        <f t="shared" si="0"/>
        <v>18</v>
      </c>
      <c r="J14" s="81">
        <v>32</v>
      </c>
      <c r="K14" s="81">
        <v>120</v>
      </c>
      <c r="L14" s="81">
        <f t="shared" si="1"/>
        <v>60</v>
      </c>
      <c r="M14" s="81"/>
    </row>
    <row r="15" spans="1:17" ht="15">
      <c r="A15" s="14" t="s">
        <v>133</v>
      </c>
      <c r="B15" s="51" t="s">
        <v>134</v>
      </c>
      <c r="C15" s="51">
        <v>419</v>
      </c>
      <c r="D15" s="51"/>
      <c r="E15" s="51"/>
      <c r="F15" s="51">
        <v>20</v>
      </c>
      <c r="G15" s="51"/>
      <c r="H15" s="51"/>
      <c r="I15" s="51">
        <f t="shared" si="0"/>
        <v>20</v>
      </c>
      <c r="J15" s="80">
        <v>30</v>
      </c>
      <c r="K15" s="80">
        <v>100</v>
      </c>
      <c r="L15" s="80">
        <f t="shared" si="1"/>
        <v>50</v>
      </c>
      <c r="M15" s="80"/>
    </row>
    <row r="16" spans="1:17" ht="15">
      <c r="A16" s="14" t="s">
        <v>141</v>
      </c>
      <c r="B16" s="51" t="s">
        <v>140</v>
      </c>
      <c r="C16" s="51">
        <v>386</v>
      </c>
      <c r="D16" s="51"/>
      <c r="E16" s="51">
        <v>10</v>
      </c>
      <c r="F16" s="51">
        <v>10</v>
      </c>
      <c r="G16" s="51"/>
      <c r="H16" s="51"/>
      <c r="I16" s="51">
        <f t="shared" si="0"/>
        <v>20</v>
      </c>
      <c r="J16" s="80">
        <v>37.5</v>
      </c>
      <c r="K16" s="80">
        <f t="shared" ref="K16:K19" si="2">J16*3.2</f>
        <v>120</v>
      </c>
      <c r="L16" s="80">
        <f t="shared" si="1"/>
        <v>60</v>
      </c>
      <c r="M16" s="80"/>
    </row>
    <row r="17" spans="1:13" ht="15">
      <c r="A17" s="14" t="s">
        <v>142</v>
      </c>
      <c r="B17" s="51" t="s">
        <v>137</v>
      </c>
      <c r="C17" s="51">
        <v>387</v>
      </c>
      <c r="D17" s="51"/>
      <c r="E17" s="51">
        <v>10</v>
      </c>
      <c r="F17" s="51">
        <v>10</v>
      </c>
      <c r="G17" s="51"/>
      <c r="H17" s="51"/>
      <c r="I17" s="51">
        <f t="shared" si="0"/>
        <v>20</v>
      </c>
      <c r="J17" s="80">
        <v>38.5</v>
      </c>
      <c r="K17" s="80">
        <f t="shared" si="2"/>
        <v>123.2</v>
      </c>
      <c r="L17" s="80">
        <f t="shared" si="1"/>
        <v>61.6</v>
      </c>
      <c r="M17" s="80"/>
    </row>
    <row r="18" spans="1:13" ht="15">
      <c r="A18" s="14" t="s">
        <v>143</v>
      </c>
      <c r="B18" s="51" t="s">
        <v>138</v>
      </c>
      <c r="C18" s="51">
        <v>385</v>
      </c>
      <c r="D18" s="51"/>
      <c r="E18" s="51">
        <v>20</v>
      </c>
      <c r="F18" s="51">
        <v>20</v>
      </c>
      <c r="G18" s="51"/>
      <c r="H18" s="51"/>
      <c r="I18" s="51">
        <f t="shared" si="0"/>
        <v>40</v>
      </c>
      <c r="J18" s="80">
        <v>37.5</v>
      </c>
      <c r="K18" s="80">
        <f t="shared" si="2"/>
        <v>120</v>
      </c>
      <c r="L18" s="80">
        <f t="shared" si="1"/>
        <v>60</v>
      </c>
      <c r="M18" s="80"/>
    </row>
    <row r="19" spans="1:13" ht="15">
      <c r="A19" s="14" t="s">
        <v>144</v>
      </c>
      <c r="B19" s="51" t="s">
        <v>139</v>
      </c>
      <c r="C19" s="51">
        <v>388</v>
      </c>
      <c r="D19" s="51"/>
      <c r="E19" s="51">
        <v>15</v>
      </c>
      <c r="F19" s="51"/>
      <c r="G19" s="51"/>
      <c r="H19" s="51"/>
      <c r="I19" s="51">
        <f t="shared" si="0"/>
        <v>15</v>
      </c>
      <c r="J19" s="80">
        <v>38.5</v>
      </c>
      <c r="K19" s="80">
        <f t="shared" si="2"/>
        <v>123.2</v>
      </c>
      <c r="L19" s="80">
        <f t="shared" si="1"/>
        <v>61.6</v>
      </c>
      <c r="M19" s="80"/>
    </row>
    <row r="20" spans="1:13" ht="15">
      <c r="A20" s="14" t="s">
        <v>166</v>
      </c>
      <c r="B20" s="51" t="s">
        <v>172</v>
      </c>
      <c r="C20" s="51">
        <v>30</v>
      </c>
      <c r="D20" s="51"/>
      <c r="E20" s="51"/>
      <c r="F20" s="51"/>
      <c r="G20" s="51"/>
      <c r="H20" s="51"/>
      <c r="I20" s="51">
        <v>20</v>
      </c>
      <c r="J20" s="80">
        <v>45</v>
      </c>
      <c r="K20" s="80">
        <v>150</v>
      </c>
      <c r="L20" s="80">
        <f t="shared" si="1"/>
        <v>75</v>
      </c>
      <c r="M20" s="80"/>
    </row>
    <row r="21" spans="1:13" ht="15">
      <c r="A21" s="14" t="s">
        <v>173</v>
      </c>
      <c r="B21" s="51" t="s">
        <v>178</v>
      </c>
      <c r="C21" s="51">
        <v>946</v>
      </c>
      <c r="D21" s="51"/>
      <c r="E21" s="51">
        <v>10</v>
      </c>
      <c r="F21" s="51">
        <v>30</v>
      </c>
      <c r="G21" s="51">
        <v>40</v>
      </c>
      <c r="H21" s="51"/>
      <c r="I21" s="51">
        <f>G21+F21+E21</f>
        <v>80</v>
      </c>
      <c r="J21" s="80">
        <v>38.5</v>
      </c>
      <c r="K21" s="80">
        <f t="shared" ref="K21:K22" si="3">J21*3.2</f>
        <v>123.2</v>
      </c>
      <c r="L21" s="80">
        <f t="shared" si="1"/>
        <v>61.6</v>
      </c>
      <c r="M21" s="80"/>
    </row>
    <row r="22" spans="1:13" ht="15">
      <c r="A22" s="14" t="s">
        <v>174</v>
      </c>
      <c r="B22" s="51" t="s">
        <v>179</v>
      </c>
      <c r="C22" s="51">
        <v>945</v>
      </c>
      <c r="D22" s="51"/>
      <c r="E22" s="51">
        <v>10</v>
      </c>
      <c r="F22" s="51">
        <v>30</v>
      </c>
      <c r="G22" s="51">
        <v>40</v>
      </c>
      <c r="H22" s="51"/>
      <c r="I22" s="51">
        <f t="shared" ref="I22:I33" si="4">G22+F22+E22</f>
        <v>80</v>
      </c>
      <c r="J22" s="80">
        <v>38.5</v>
      </c>
      <c r="K22" s="80">
        <f t="shared" si="3"/>
        <v>123.2</v>
      </c>
      <c r="L22" s="80">
        <f t="shared" si="1"/>
        <v>61.6</v>
      </c>
      <c r="M22" s="80"/>
    </row>
    <row r="23" spans="1:13" ht="15">
      <c r="A23" s="14" t="s">
        <v>175</v>
      </c>
      <c r="B23" s="51" t="s">
        <v>181</v>
      </c>
      <c r="C23" s="51">
        <v>944</v>
      </c>
      <c r="D23" s="51"/>
      <c r="E23" s="51">
        <v>10</v>
      </c>
      <c r="F23" s="51">
        <v>20</v>
      </c>
      <c r="G23" s="51">
        <v>40</v>
      </c>
      <c r="H23" s="51"/>
      <c r="I23" s="51">
        <f t="shared" si="4"/>
        <v>70</v>
      </c>
      <c r="J23" s="80">
        <v>33</v>
      </c>
      <c r="K23" s="80">
        <v>110</v>
      </c>
      <c r="L23" s="80">
        <f t="shared" si="1"/>
        <v>55</v>
      </c>
      <c r="M23" s="80"/>
    </row>
    <row r="24" spans="1:13" ht="15">
      <c r="A24" s="14" t="s">
        <v>176</v>
      </c>
      <c r="B24" s="51" t="s">
        <v>180</v>
      </c>
      <c r="C24" s="51">
        <v>943</v>
      </c>
      <c r="D24" s="51"/>
      <c r="E24" s="51">
        <v>10</v>
      </c>
      <c r="F24" s="51">
        <v>20</v>
      </c>
      <c r="G24" s="51">
        <v>40</v>
      </c>
      <c r="H24" s="51"/>
      <c r="I24" s="51">
        <f t="shared" si="4"/>
        <v>70</v>
      </c>
      <c r="J24" s="80">
        <v>33</v>
      </c>
      <c r="K24" s="80">
        <v>110</v>
      </c>
      <c r="L24" s="80">
        <f t="shared" si="1"/>
        <v>55</v>
      </c>
      <c r="M24" s="80"/>
    </row>
    <row r="25" spans="1:13" ht="15">
      <c r="A25" s="14" t="s">
        <v>177</v>
      </c>
      <c r="B25" s="51" t="s">
        <v>182</v>
      </c>
      <c r="C25" s="51">
        <v>947</v>
      </c>
      <c r="D25" s="51"/>
      <c r="E25" s="51">
        <v>5</v>
      </c>
      <c r="F25" s="51">
        <v>10</v>
      </c>
      <c r="G25" s="51">
        <v>15</v>
      </c>
      <c r="H25" s="51"/>
      <c r="I25" s="51">
        <f t="shared" si="4"/>
        <v>30</v>
      </c>
      <c r="J25" s="80">
        <v>40.5</v>
      </c>
      <c r="K25" s="80">
        <v>130</v>
      </c>
      <c r="L25" s="80">
        <f t="shared" si="1"/>
        <v>65</v>
      </c>
      <c r="M25" s="80"/>
    </row>
    <row r="26" spans="1:13" ht="15">
      <c r="A26" s="14" t="s">
        <v>184</v>
      </c>
      <c r="B26" s="51" t="s">
        <v>199</v>
      </c>
      <c r="C26" s="51">
        <v>393</v>
      </c>
      <c r="D26" s="51"/>
      <c r="E26" s="51">
        <v>10</v>
      </c>
      <c r="F26" s="51">
        <v>20</v>
      </c>
      <c r="G26" s="51">
        <v>20</v>
      </c>
      <c r="H26" s="51"/>
      <c r="I26" s="51">
        <f t="shared" si="4"/>
        <v>50</v>
      </c>
      <c r="J26" s="80">
        <v>30</v>
      </c>
      <c r="K26" s="80">
        <v>100</v>
      </c>
      <c r="L26" s="80">
        <f t="shared" si="1"/>
        <v>50</v>
      </c>
      <c r="M26" s="80"/>
    </row>
    <row r="27" spans="1:13" ht="15">
      <c r="A27" s="14" t="s">
        <v>185</v>
      </c>
      <c r="B27" s="51" t="s">
        <v>200</v>
      </c>
      <c r="C27" s="51">
        <v>392</v>
      </c>
      <c r="D27" s="51"/>
      <c r="E27" s="51">
        <v>5</v>
      </c>
      <c r="F27" s="51">
        <v>20</v>
      </c>
      <c r="G27" s="51">
        <v>20</v>
      </c>
      <c r="H27" s="51"/>
      <c r="I27" s="51">
        <f t="shared" si="4"/>
        <v>45</v>
      </c>
      <c r="J27" s="80">
        <v>30</v>
      </c>
      <c r="K27" s="80">
        <v>100</v>
      </c>
      <c r="L27" s="80">
        <f t="shared" si="1"/>
        <v>50</v>
      </c>
      <c r="M27" s="80"/>
    </row>
    <row r="28" spans="1:13" ht="15">
      <c r="A28" s="14" t="s">
        <v>186</v>
      </c>
      <c r="B28" s="51" t="s">
        <v>194</v>
      </c>
      <c r="C28" s="51">
        <v>391</v>
      </c>
      <c r="D28" s="51"/>
      <c r="E28" s="51">
        <v>5</v>
      </c>
      <c r="F28" s="51">
        <v>20</v>
      </c>
      <c r="G28" s="51">
        <v>30</v>
      </c>
      <c r="H28" s="51"/>
      <c r="I28" s="51">
        <f t="shared" si="4"/>
        <v>55</v>
      </c>
      <c r="J28" s="80">
        <v>27</v>
      </c>
      <c r="K28" s="80">
        <v>90</v>
      </c>
      <c r="L28" s="80">
        <f t="shared" si="1"/>
        <v>45</v>
      </c>
      <c r="M28" s="80"/>
    </row>
    <row r="29" spans="1:13" ht="15">
      <c r="A29" s="14" t="s">
        <v>187</v>
      </c>
      <c r="B29" s="51" t="s">
        <v>195</v>
      </c>
      <c r="C29" s="51">
        <v>390</v>
      </c>
      <c r="D29" s="51"/>
      <c r="E29" s="51">
        <v>10</v>
      </c>
      <c r="F29" s="51">
        <v>20</v>
      </c>
      <c r="G29" s="51">
        <v>30</v>
      </c>
      <c r="H29" s="51"/>
      <c r="I29" s="51">
        <f t="shared" si="4"/>
        <v>60</v>
      </c>
      <c r="J29" s="80">
        <v>27</v>
      </c>
      <c r="K29" s="80">
        <v>90</v>
      </c>
      <c r="L29" s="80">
        <f t="shared" si="1"/>
        <v>45</v>
      </c>
      <c r="M29" s="80"/>
    </row>
    <row r="30" spans="1:13" ht="15">
      <c r="A30" s="14" t="s">
        <v>188</v>
      </c>
      <c r="B30" s="51" t="s">
        <v>198</v>
      </c>
      <c r="C30" s="51">
        <v>675</v>
      </c>
      <c r="D30" s="51"/>
      <c r="E30" s="51">
        <v>5</v>
      </c>
      <c r="F30" s="51">
        <v>10</v>
      </c>
      <c r="G30" s="51">
        <v>15</v>
      </c>
      <c r="H30" s="51"/>
      <c r="I30" s="51">
        <f t="shared" si="4"/>
        <v>30</v>
      </c>
      <c r="J30" s="80">
        <v>30</v>
      </c>
      <c r="K30" s="80">
        <v>100</v>
      </c>
      <c r="L30" s="80">
        <f t="shared" si="1"/>
        <v>50</v>
      </c>
      <c r="M30" s="80"/>
    </row>
    <row r="31" spans="1:13" ht="15">
      <c r="A31" s="14" t="s">
        <v>189</v>
      </c>
      <c r="B31" s="51" t="s">
        <v>193</v>
      </c>
      <c r="C31" s="51">
        <v>676</v>
      </c>
      <c r="D31" s="51"/>
      <c r="E31" s="51">
        <v>5</v>
      </c>
      <c r="F31" s="51">
        <v>10</v>
      </c>
      <c r="G31" s="51">
        <v>15</v>
      </c>
      <c r="H31" s="51"/>
      <c r="I31" s="51">
        <f t="shared" si="4"/>
        <v>30</v>
      </c>
      <c r="J31" s="80">
        <v>33</v>
      </c>
      <c r="K31" s="80">
        <v>110</v>
      </c>
      <c r="L31" s="80">
        <f t="shared" si="1"/>
        <v>55</v>
      </c>
      <c r="M31" s="80"/>
    </row>
    <row r="32" spans="1:13" ht="15">
      <c r="A32" s="14" t="s">
        <v>190</v>
      </c>
      <c r="B32" s="51" t="s">
        <v>196</v>
      </c>
      <c r="C32" s="51">
        <v>438</v>
      </c>
      <c r="D32" s="51"/>
      <c r="E32" s="51">
        <v>5</v>
      </c>
      <c r="F32" s="51">
        <v>5</v>
      </c>
      <c r="G32" s="51">
        <v>10</v>
      </c>
      <c r="H32" s="51"/>
      <c r="I32" s="51">
        <f t="shared" si="4"/>
        <v>20</v>
      </c>
      <c r="J32" s="80">
        <v>34.5</v>
      </c>
      <c r="K32" s="80">
        <v>110</v>
      </c>
      <c r="L32" s="80">
        <f t="shared" si="1"/>
        <v>55</v>
      </c>
      <c r="M32" s="80"/>
    </row>
    <row r="33" spans="1:13" ht="15">
      <c r="A33" s="14" t="s">
        <v>191</v>
      </c>
      <c r="B33" s="51" t="s">
        <v>197</v>
      </c>
      <c r="C33" s="51">
        <v>949</v>
      </c>
      <c r="D33" s="51"/>
      <c r="E33" s="51"/>
      <c r="F33" s="51">
        <v>10</v>
      </c>
      <c r="G33" s="51">
        <v>20</v>
      </c>
      <c r="H33" s="51"/>
      <c r="I33" s="51">
        <f t="shared" si="4"/>
        <v>30</v>
      </c>
      <c r="J33" s="80">
        <v>37.5</v>
      </c>
      <c r="K33" s="80">
        <v>150</v>
      </c>
      <c r="L33" s="80">
        <f t="shared" si="1"/>
        <v>75</v>
      </c>
      <c r="M33" s="80"/>
    </row>
    <row r="34" spans="1:13">
      <c r="A34" s="51" t="s">
        <v>272</v>
      </c>
      <c r="B34" s="51" t="s">
        <v>277</v>
      </c>
      <c r="C34" s="51">
        <v>522</v>
      </c>
      <c r="D34" s="51"/>
      <c r="E34" s="51"/>
      <c r="F34" s="51"/>
      <c r="G34" s="51"/>
      <c r="H34" s="51"/>
      <c r="I34" s="51">
        <v>10</v>
      </c>
      <c r="J34" s="80">
        <v>46</v>
      </c>
      <c r="K34" s="80">
        <v>180</v>
      </c>
      <c r="L34" s="80">
        <f t="shared" si="1"/>
        <v>90</v>
      </c>
      <c r="M34" s="80"/>
    </row>
    <row r="35" spans="1:13">
      <c r="A35" s="51" t="s">
        <v>273</v>
      </c>
      <c r="B35" s="51" t="s">
        <v>274</v>
      </c>
      <c r="C35" s="51">
        <v>820</v>
      </c>
      <c r="D35" s="51"/>
      <c r="E35" s="51"/>
      <c r="F35" s="51"/>
      <c r="G35" s="51"/>
      <c r="H35" s="51"/>
      <c r="I35" s="51">
        <v>10</v>
      </c>
      <c r="J35" s="80">
        <v>13.85</v>
      </c>
      <c r="K35" s="80">
        <v>55</v>
      </c>
      <c r="L35" s="80">
        <f t="shared" si="1"/>
        <v>27.5</v>
      </c>
      <c r="M35" s="80"/>
    </row>
    <row r="36" spans="1:13">
      <c r="A36" s="51" t="s">
        <v>275</v>
      </c>
      <c r="B36" s="51" t="s">
        <v>278</v>
      </c>
      <c r="C36" s="51">
        <v>416</v>
      </c>
      <c r="D36" s="51"/>
      <c r="E36" s="51"/>
      <c r="F36" s="51"/>
      <c r="G36" s="51"/>
      <c r="H36" s="51"/>
      <c r="I36" s="51">
        <v>10</v>
      </c>
      <c r="J36" s="80">
        <v>32</v>
      </c>
      <c r="K36" s="80">
        <v>120</v>
      </c>
      <c r="L36" s="80">
        <f t="shared" si="1"/>
        <v>60</v>
      </c>
      <c r="M36" s="80"/>
    </row>
    <row r="37" spans="1:13">
      <c r="A37" s="51" t="s">
        <v>276</v>
      </c>
      <c r="B37" s="51" t="s">
        <v>279</v>
      </c>
      <c r="C37" s="51">
        <v>354</v>
      </c>
      <c r="D37" s="51"/>
      <c r="E37" s="51"/>
      <c r="F37" s="51"/>
      <c r="G37" s="51"/>
      <c r="H37" s="51"/>
      <c r="I37" s="51">
        <v>5</v>
      </c>
      <c r="J37" s="80">
        <v>55.4</v>
      </c>
      <c r="K37" s="80">
        <v>220</v>
      </c>
      <c r="L37" s="80">
        <f t="shared" si="1"/>
        <v>110</v>
      </c>
      <c r="M37" s="80"/>
    </row>
    <row r="38" spans="1:13">
      <c r="A38" s="51" t="s">
        <v>280</v>
      </c>
      <c r="B38" s="51" t="s">
        <v>281</v>
      </c>
      <c r="C38" s="51">
        <v>807</v>
      </c>
      <c r="D38" s="51"/>
      <c r="E38" s="51"/>
      <c r="F38" s="51"/>
      <c r="G38" s="51"/>
      <c r="H38" s="51"/>
      <c r="I38" s="51">
        <v>5</v>
      </c>
      <c r="J38" s="80">
        <v>78</v>
      </c>
      <c r="K38" s="80">
        <v>300</v>
      </c>
      <c r="L38" s="80">
        <f t="shared" si="1"/>
        <v>150</v>
      </c>
      <c r="M38" s="80"/>
    </row>
    <row r="39" spans="1:13">
      <c r="A39" s="51" t="s">
        <v>282</v>
      </c>
      <c r="B39" s="51" t="s">
        <v>283</v>
      </c>
      <c r="C39" s="51">
        <v>233</v>
      </c>
      <c r="D39" s="51"/>
      <c r="E39" s="51"/>
      <c r="F39" s="51"/>
      <c r="G39" s="51"/>
      <c r="H39" s="51"/>
      <c r="I39" s="51">
        <v>20</v>
      </c>
      <c r="J39" s="80">
        <v>37</v>
      </c>
      <c r="K39" s="80">
        <v>150</v>
      </c>
      <c r="L39" s="80">
        <f t="shared" si="1"/>
        <v>75</v>
      </c>
      <c r="M39" s="80"/>
    </row>
    <row r="40" spans="1:13">
      <c r="A40" s="51" t="s">
        <v>284</v>
      </c>
      <c r="B40" s="51" t="s">
        <v>285</v>
      </c>
      <c r="C40" s="51">
        <v>448</v>
      </c>
      <c r="D40" s="51"/>
      <c r="E40" s="51"/>
      <c r="F40" s="51"/>
      <c r="G40" s="51"/>
      <c r="H40" s="51"/>
      <c r="I40" s="51">
        <v>12</v>
      </c>
      <c r="J40" s="80">
        <v>305</v>
      </c>
      <c r="K40" s="80">
        <v>1100</v>
      </c>
      <c r="L40" s="80">
        <f t="shared" si="1"/>
        <v>550</v>
      </c>
      <c r="M40" s="80"/>
    </row>
    <row r="41" spans="1:13">
      <c r="A41" s="51" t="s">
        <v>286</v>
      </c>
      <c r="B41" s="51" t="s">
        <v>285</v>
      </c>
      <c r="C41" s="51">
        <v>417</v>
      </c>
      <c r="D41" s="51"/>
      <c r="E41" s="51"/>
      <c r="F41" s="51"/>
      <c r="G41" s="51"/>
      <c r="H41" s="51"/>
      <c r="I41" s="51">
        <v>3</v>
      </c>
      <c r="J41" s="80">
        <v>305</v>
      </c>
      <c r="K41" s="80">
        <v>1100</v>
      </c>
      <c r="L41" s="80">
        <f t="shared" si="1"/>
        <v>550</v>
      </c>
      <c r="M41" s="80"/>
    </row>
    <row r="42" spans="1:13">
      <c r="A42" s="51" t="s">
        <v>287</v>
      </c>
      <c r="B42" s="51" t="s">
        <v>288</v>
      </c>
      <c r="C42" s="51">
        <v>475</v>
      </c>
      <c r="D42" s="51"/>
      <c r="E42" s="51">
        <v>1</v>
      </c>
      <c r="F42" s="51">
        <v>1</v>
      </c>
      <c r="G42" s="51">
        <v>2</v>
      </c>
      <c r="H42" s="51">
        <v>2</v>
      </c>
      <c r="I42" s="51">
        <v>6</v>
      </c>
      <c r="J42" s="80">
        <v>83</v>
      </c>
      <c r="K42" s="80">
        <v>320</v>
      </c>
      <c r="L42" s="80">
        <f t="shared" si="1"/>
        <v>160</v>
      </c>
      <c r="M42" s="80"/>
    </row>
    <row r="43" spans="1:13">
      <c r="A43" s="51" t="s">
        <v>289</v>
      </c>
      <c r="B43" s="51" t="s">
        <v>290</v>
      </c>
      <c r="C43" s="51">
        <v>472</v>
      </c>
      <c r="D43" s="51"/>
      <c r="E43" s="51">
        <v>1</v>
      </c>
      <c r="F43" s="51">
        <v>2</v>
      </c>
      <c r="G43" s="51">
        <v>3</v>
      </c>
      <c r="H43" s="51">
        <v>3</v>
      </c>
      <c r="I43" s="51">
        <v>9</v>
      </c>
      <c r="J43" s="80">
        <v>120</v>
      </c>
      <c r="K43" s="80">
        <v>450</v>
      </c>
      <c r="L43" s="80">
        <f t="shared" si="1"/>
        <v>225</v>
      </c>
      <c r="M43" s="80"/>
    </row>
    <row r="44" spans="1:13">
      <c r="A44" s="51" t="s">
        <v>291</v>
      </c>
      <c r="B44" s="51" t="s">
        <v>295</v>
      </c>
      <c r="C44" s="51">
        <v>458</v>
      </c>
      <c r="D44" s="51"/>
      <c r="E44" s="51">
        <v>1</v>
      </c>
      <c r="F44" s="51">
        <v>2</v>
      </c>
      <c r="G44" s="51">
        <v>2</v>
      </c>
      <c r="H44" s="51"/>
      <c r="I44" s="51">
        <v>5</v>
      </c>
      <c r="J44" s="80">
        <v>101</v>
      </c>
      <c r="K44" s="80">
        <v>400</v>
      </c>
      <c r="L44" s="80">
        <f t="shared" si="1"/>
        <v>200</v>
      </c>
      <c r="M44" s="80"/>
    </row>
    <row r="45" spans="1:13">
      <c r="A45" s="51" t="s">
        <v>292</v>
      </c>
      <c r="B45" s="51" t="s">
        <v>293</v>
      </c>
      <c r="C45" s="51">
        <v>473</v>
      </c>
      <c r="D45" s="51"/>
      <c r="E45" s="51">
        <v>1</v>
      </c>
      <c r="F45" s="51">
        <v>2</v>
      </c>
      <c r="G45" s="51">
        <v>3</v>
      </c>
      <c r="H45" s="51">
        <v>2</v>
      </c>
      <c r="I45" s="51">
        <v>8</v>
      </c>
      <c r="J45" s="80">
        <v>92</v>
      </c>
      <c r="K45" s="80">
        <v>360</v>
      </c>
      <c r="L45" s="80">
        <f t="shared" si="1"/>
        <v>180</v>
      </c>
      <c r="M45" s="80"/>
    </row>
    <row r="46" spans="1:13">
      <c r="A46" s="51" t="s">
        <v>294</v>
      </c>
      <c r="B46" s="51" t="s">
        <v>296</v>
      </c>
      <c r="C46" s="51">
        <v>459</v>
      </c>
      <c r="D46" s="51"/>
      <c r="E46" s="51">
        <v>1</v>
      </c>
      <c r="F46" s="51">
        <v>2</v>
      </c>
      <c r="G46" s="51">
        <v>2</v>
      </c>
      <c r="H46" s="51">
        <v>2</v>
      </c>
      <c r="I46" s="51">
        <v>7</v>
      </c>
      <c r="J46" s="80">
        <v>78</v>
      </c>
      <c r="K46" s="80">
        <v>320</v>
      </c>
      <c r="L46" s="80">
        <f t="shared" si="1"/>
        <v>160</v>
      </c>
      <c r="M46" s="80"/>
    </row>
    <row r="47" spans="1:13">
      <c r="A47" s="51" t="s">
        <v>297</v>
      </c>
      <c r="B47" s="51" t="s">
        <v>298</v>
      </c>
      <c r="C47" s="51">
        <v>468</v>
      </c>
      <c r="D47" s="51"/>
      <c r="E47" s="51">
        <v>2</v>
      </c>
      <c r="F47" s="51">
        <v>3</v>
      </c>
      <c r="G47" s="51">
        <v>4</v>
      </c>
      <c r="H47" s="51">
        <v>3</v>
      </c>
      <c r="I47" s="51">
        <v>12</v>
      </c>
      <c r="J47" s="80">
        <v>272</v>
      </c>
      <c r="K47" s="80">
        <v>950</v>
      </c>
      <c r="L47" s="80">
        <f t="shared" si="1"/>
        <v>475</v>
      </c>
      <c r="M47" s="80"/>
    </row>
    <row r="48" spans="1:13">
      <c r="A48" s="51" t="s">
        <v>299</v>
      </c>
      <c r="B48" s="51" t="s">
        <v>298</v>
      </c>
      <c r="C48" s="51">
        <v>454</v>
      </c>
      <c r="D48" s="51"/>
      <c r="E48" s="51">
        <v>1</v>
      </c>
      <c r="F48" s="51">
        <v>2</v>
      </c>
      <c r="G48" s="51">
        <v>2</v>
      </c>
      <c r="H48" s="51">
        <v>1</v>
      </c>
      <c r="I48" s="51">
        <v>6</v>
      </c>
      <c r="J48" s="80">
        <v>240</v>
      </c>
      <c r="K48" s="80">
        <v>899</v>
      </c>
      <c r="L48" s="80">
        <f t="shared" si="1"/>
        <v>449.5</v>
      </c>
      <c r="M48" s="80"/>
    </row>
    <row r="49" spans="1:13">
      <c r="A49" s="51" t="s">
        <v>300</v>
      </c>
      <c r="B49" s="51" t="s">
        <v>298</v>
      </c>
      <c r="C49" s="51">
        <v>480</v>
      </c>
      <c r="D49" s="51"/>
      <c r="E49" s="51"/>
      <c r="F49" s="51"/>
      <c r="G49" s="51">
        <v>2</v>
      </c>
      <c r="H49" s="51">
        <v>2</v>
      </c>
      <c r="I49" s="51">
        <v>4</v>
      </c>
      <c r="J49" s="80">
        <v>272</v>
      </c>
      <c r="K49" s="80">
        <v>950</v>
      </c>
      <c r="L49" s="80">
        <f t="shared" si="1"/>
        <v>475</v>
      </c>
      <c r="M49" s="80"/>
    </row>
    <row r="50" spans="1:13">
      <c r="A50" s="51" t="s">
        <v>301</v>
      </c>
      <c r="B50" s="51" t="s">
        <v>302</v>
      </c>
      <c r="C50" s="51">
        <v>464</v>
      </c>
      <c r="D50" s="51"/>
      <c r="E50" s="51">
        <v>1</v>
      </c>
      <c r="F50" s="51">
        <v>2</v>
      </c>
      <c r="G50" s="51">
        <v>3</v>
      </c>
      <c r="H50" s="51">
        <v>2</v>
      </c>
      <c r="I50" s="51">
        <v>8</v>
      </c>
      <c r="J50" s="80">
        <v>32.5</v>
      </c>
      <c r="K50" s="80">
        <v>120</v>
      </c>
      <c r="L50" s="80">
        <f t="shared" si="1"/>
        <v>60</v>
      </c>
      <c r="M50" s="80"/>
    </row>
    <row r="51" spans="1:13">
      <c r="A51" s="51" t="s">
        <v>301</v>
      </c>
      <c r="B51" s="51" t="s">
        <v>302</v>
      </c>
      <c r="C51" s="51">
        <v>463</v>
      </c>
      <c r="D51" s="51"/>
      <c r="E51" s="51">
        <v>2</v>
      </c>
      <c r="F51" s="51">
        <v>4</v>
      </c>
      <c r="G51" s="51">
        <v>4</v>
      </c>
      <c r="H51" s="51">
        <v>2</v>
      </c>
      <c r="I51" s="51">
        <v>12</v>
      </c>
      <c r="J51" s="80">
        <v>32.5</v>
      </c>
      <c r="K51" s="80">
        <v>120</v>
      </c>
      <c r="L51" s="80">
        <f t="shared" si="1"/>
        <v>60</v>
      </c>
      <c r="M51" s="80"/>
    </row>
    <row r="52" spans="1:13">
      <c r="A52" s="51" t="s">
        <v>303</v>
      </c>
      <c r="B52" s="51" t="s">
        <v>304</v>
      </c>
      <c r="C52" s="51">
        <v>469</v>
      </c>
      <c r="D52" s="51"/>
      <c r="E52" s="51">
        <v>1</v>
      </c>
      <c r="F52" s="51">
        <v>1</v>
      </c>
      <c r="G52" s="51">
        <v>2</v>
      </c>
      <c r="H52" s="51">
        <v>2</v>
      </c>
      <c r="I52" s="51">
        <v>6</v>
      </c>
      <c r="J52" s="80">
        <v>171</v>
      </c>
      <c r="K52" s="80">
        <v>699</v>
      </c>
      <c r="L52" s="80">
        <f t="shared" si="1"/>
        <v>349.5</v>
      </c>
      <c r="M52" s="80"/>
    </row>
    <row r="53" spans="1:13">
      <c r="A53" s="51" t="s">
        <v>305</v>
      </c>
      <c r="B53" s="51" t="s">
        <v>306</v>
      </c>
      <c r="C53" s="51">
        <v>455</v>
      </c>
      <c r="D53" s="51"/>
      <c r="E53" s="51"/>
      <c r="F53" s="51">
        <v>1</v>
      </c>
      <c r="G53" s="51">
        <v>2</v>
      </c>
      <c r="H53" s="51">
        <v>2</v>
      </c>
      <c r="I53" s="51">
        <v>5</v>
      </c>
      <c r="J53" s="80">
        <v>161</v>
      </c>
      <c r="K53" s="80">
        <v>650</v>
      </c>
      <c r="L53" s="80">
        <f t="shared" si="1"/>
        <v>325</v>
      </c>
      <c r="M53" s="80"/>
    </row>
    <row r="54" spans="1:13">
      <c r="A54" s="51" t="s">
        <v>287</v>
      </c>
      <c r="B54" s="51" t="s">
        <v>288</v>
      </c>
      <c r="C54" s="51">
        <v>308</v>
      </c>
      <c r="D54" s="51"/>
      <c r="E54" s="51">
        <v>1</v>
      </c>
      <c r="F54" s="51">
        <v>2</v>
      </c>
      <c r="G54" s="51">
        <v>3</v>
      </c>
      <c r="H54" s="51">
        <v>3</v>
      </c>
      <c r="I54" s="51">
        <v>9</v>
      </c>
      <c r="J54" s="80">
        <v>83</v>
      </c>
      <c r="K54" s="80">
        <v>320</v>
      </c>
      <c r="L54" s="80">
        <f t="shared" si="1"/>
        <v>160</v>
      </c>
      <c r="M54" s="80"/>
    </row>
    <row r="55" spans="1:13">
      <c r="A55" s="51" t="s">
        <v>307</v>
      </c>
      <c r="B55" s="51" t="s">
        <v>308</v>
      </c>
      <c r="C55" s="51">
        <v>316</v>
      </c>
      <c r="D55" s="51"/>
      <c r="E55" s="51">
        <v>2</v>
      </c>
      <c r="F55" s="51">
        <v>4</v>
      </c>
      <c r="G55" s="51">
        <v>4</v>
      </c>
      <c r="H55" s="51">
        <v>2</v>
      </c>
      <c r="I55" s="51">
        <v>12</v>
      </c>
      <c r="J55" s="80">
        <v>106</v>
      </c>
      <c r="K55" s="80">
        <v>399</v>
      </c>
      <c r="L55" s="80">
        <f t="shared" si="1"/>
        <v>199.5</v>
      </c>
      <c r="M55" s="80"/>
    </row>
    <row r="56" spans="1:13">
      <c r="A56" s="51" t="s">
        <v>309</v>
      </c>
      <c r="B56" s="51" t="s">
        <v>310</v>
      </c>
      <c r="C56" s="51">
        <v>294</v>
      </c>
      <c r="D56" s="51"/>
      <c r="E56" s="51">
        <v>1</v>
      </c>
      <c r="F56" s="51">
        <v>2</v>
      </c>
      <c r="G56" s="51">
        <v>2</v>
      </c>
      <c r="H56" s="51">
        <v>1</v>
      </c>
      <c r="I56" s="51">
        <v>6</v>
      </c>
      <c r="J56" s="80">
        <v>106</v>
      </c>
      <c r="K56" s="80">
        <v>399</v>
      </c>
      <c r="L56" s="80">
        <f t="shared" si="1"/>
        <v>199.5</v>
      </c>
      <c r="M56" s="80"/>
    </row>
    <row r="57" spans="1:13">
      <c r="A57" s="51" t="s">
        <v>311</v>
      </c>
      <c r="B57" s="51" t="s">
        <v>312</v>
      </c>
      <c r="C57" s="51">
        <v>381</v>
      </c>
      <c r="D57" s="51"/>
      <c r="E57" s="51">
        <v>1</v>
      </c>
      <c r="F57" s="51">
        <v>2</v>
      </c>
      <c r="G57" s="51">
        <v>2</v>
      </c>
      <c r="H57" s="51">
        <v>2</v>
      </c>
      <c r="I57" s="51">
        <v>7</v>
      </c>
      <c r="J57" s="80">
        <v>184</v>
      </c>
      <c r="K57" s="80">
        <v>650</v>
      </c>
      <c r="L57" s="80">
        <f t="shared" si="1"/>
        <v>325</v>
      </c>
      <c r="M57" s="80"/>
    </row>
    <row r="58" spans="1:13">
      <c r="A58" s="51" t="s">
        <v>313</v>
      </c>
      <c r="B58" s="51" t="s">
        <v>312</v>
      </c>
      <c r="C58" s="51">
        <v>380</v>
      </c>
      <c r="D58" s="51"/>
      <c r="E58" s="51">
        <v>1</v>
      </c>
      <c r="F58" s="51">
        <v>2</v>
      </c>
      <c r="G58" s="51">
        <v>3</v>
      </c>
      <c r="H58" s="51">
        <v>3</v>
      </c>
      <c r="I58" s="51">
        <v>9</v>
      </c>
      <c r="J58" s="80">
        <v>203</v>
      </c>
      <c r="K58" s="80">
        <v>700</v>
      </c>
      <c r="L58" s="80">
        <f t="shared" si="1"/>
        <v>350</v>
      </c>
      <c r="M58" s="80"/>
    </row>
    <row r="59" spans="1:13">
      <c r="A59" s="51" t="s">
        <v>314</v>
      </c>
      <c r="B59" s="51" t="s">
        <v>315</v>
      </c>
      <c r="C59" s="51">
        <v>300</v>
      </c>
      <c r="D59" s="51"/>
      <c r="E59" s="51"/>
      <c r="F59" s="51">
        <v>2</v>
      </c>
      <c r="G59" s="51">
        <v>2</v>
      </c>
      <c r="H59" s="51">
        <v>1</v>
      </c>
      <c r="I59" s="51">
        <v>5</v>
      </c>
      <c r="J59" s="80">
        <v>198</v>
      </c>
      <c r="K59" s="80">
        <v>700</v>
      </c>
      <c r="L59" s="80">
        <f t="shared" si="1"/>
        <v>350</v>
      </c>
      <c r="M59" s="80"/>
    </row>
    <row r="60" spans="1:13">
      <c r="A60" s="51" t="s">
        <v>316</v>
      </c>
      <c r="B60" s="51" t="s">
        <v>317</v>
      </c>
      <c r="C60" s="51">
        <v>315</v>
      </c>
      <c r="D60" s="51"/>
      <c r="E60" s="51">
        <v>2</v>
      </c>
      <c r="F60" s="51">
        <v>4</v>
      </c>
      <c r="G60" s="51">
        <v>4</v>
      </c>
      <c r="H60" s="51">
        <v>2</v>
      </c>
      <c r="I60" s="51">
        <v>12</v>
      </c>
      <c r="J60" s="80">
        <v>157</v>
      </c>
      <c r="K60" s="80">
        <v>499</v>
      </c>
      <c r="L60" s="80">
        <f t="shared" si="1"/>
        <v>249.5</v>
      </c>
      <c r="M60" s="80"/>
    </row>
    <row r="61" spans="1:13">
      <c r="A61" s="51" t="s">
        <v>318</v>
      </c>
      <c r="B61" s="51" t="s">
        <v>319</v>
      </c>
      <c r="C61" s="51">
        <v>293</v>
      </c>
      <c r="D61" s="51"/>
      <c r="E61" s="51">
        <v>2</v>
      </c>
      <c r="F61" s="51">
        <v>3</v>
      </c>
      <c r="G61" s="51">
        <v>3</v>
      </c>
      <c r="H61" s="51">
        <v>2</v>
      </c>
      <c r="I61" s="51">
        <v>10</v>
      </c>
      <c r="J61" s="80">
        <v>138.6</v>
      </c>
      <c r="K61" s="80">
        <v>480</v>
      </c>
      <c r="L61" s="80">
        <f t="shared" si="1"/>
        <v>240</v>
      </c>
      <c r="M61" s="80"/>
    </row>
    <row r="62" spans="1:13">
      <c r="A62" s="51" t="s">
        <v>320</v>
      </c>
      <c r="B62" s="51" t="s">
        <v>321</v>
      </c>
      <c r="C62" s="51">
        <v>302</v>
      </c>
      <c r="D62" s="51"/>
      <c r="E62" s="51">
        <v>1</v>
      </c>
      <c r="F62" s="51">
        <v>2</v>
      </c>
      <c r="G62" s="51">
        <v>2</v>
      </c>
      <c r="H62" s="51">
        <v>1</v>
      </c>
      <c r="I62" s="51">
        <v>6</v>
      </c>
      <c r="J62" s="80">
        <v>143</v>
      </c>
      <c r="K62" s="80">
        <v>500</v>
      </c>
      <c r="L62" s="80">
        <f t="shared" si="1"/>
        <v>250</v>
      </c>
      <c r="M62" s="80"/>
    </row>
    <row r="63" spans="1:13">
      <c r="A63" s="51" t="s">
        <v>322</v>
      </c>
      <c r="B63" s="51" t="s">
        <v>323</v>
      </c>
      <c r="C63" s="51">
        <v>299</v>
      </c>
      <c r="D63" s="51"/>
      <c r="E63" s="51">
        <v>1</v>
      </c>
      <c r="F63" s="51">
        <v>2</v>
      </c>
      <c r="G63" s="51">
        <v>2</v>
      </c>
      <c r="H63" s="51">
        <v>1</v>
      </c>
      <c r="I63" s="51">
        <v>6</v>
      </c>
      <c r="J63" s="80">
        <v>198</v>
      </c>
      <c r="K63" s="80">
        <v>700</v>
      </c>
      <c r="L63" s="80">
        <f t="shared" si="1"/>
        <v>350</v>
      </c>
      <c r="M63" s="80"/>
    </row>
    <row r="64" spans="1:13">
      <c r="A64" s="51" t="s">
        <v>324</v>
      </c>
      <c r="B64" s="51" t="s">
        <v>325</v>
      </c>
      <c r="C64" s="51">
        <v>942</v>
      </c>
      <c r="D64" s="51"/>
      <c r="E64" s="51"/>
      <c r="F64" s="51"/>
      <c r="G64" s="51"/>
      <c r="H64" s="51"/>
      <c r="I64" s="51">
        <v>10</v>
      </c>
      <c r="J64" s="80">
        <v>36.9</v>
      </c>
      <c r="K64" s="80">
        <v>120</v>
      </c>
      <c r="L64" s="80">
        <f t="shared" si="1"/>
        <v>60</v>
      </c>
      <c r="M64" s="80"/>
    </row>
    <row r="65" spans="1:13">
      <c r="A65" s="51" t="s">
        <v>326</v>
      </c>
      <c r="B65" s="51" t="s">
        <v>327</v>
      </c>
      <c r="C65" s="51">
        <v>384</v>
      </c>
      <c r="D65" s="51"/>
      <c r="E65" s="51"/>
      <c r="F65" s="51"/>
      <c r="G65" s="51"/>
      <c r="H65" s="51"/>
      <c r="I65" s="51">
        <v>50</v>
      </c>
      <c r="J65" s="80">
        <v>23</v>
      </c>
      <c r="K65" s="80">
        <v>100</v>
      </c>
      <c r="L65" s="80">
        <f t="shared" si="1"/>
        <v>50</v>
      </c>
      <c r="M65" s="80"/>
    </row>
    <row r="66" spans="1:13">
      <c r="A66" s="2" t="s">
        <v>328</v>
      </c>
      <c r="B66" s="2" t="s">
        <v>329</v>
      </c>
      <c r="C66" s="2">
        <v>523</v>
      </c>
      <c r="D66" s="2"/>
      <c r="E66" s="2"/>
      <c r="F66" s="2"/>
      <c r="G66" s="2"/>
      <c r="H66" s="2"/>
      <c r="I66" s="2">
        <v>30</v>
      </c>
      <c r="J66" s="8">
        <v>13.9</v>
      </c>
      <c r="K66" s="8">
        <v>60</v>
      </c>
      <c r="L66" s="8">
        <f t="shared" si="1"/>
        <v>30</v>
      </c>
      <c r="M66" s="8"/>
    </row>
    <row r="67" spans="1:13">
      <c r="A67" s="2" t="s">
        <v>328</v>
      </c>
      <c r="B67" s="2" t="s">
        <v>329</v>
      </c>
      <c r="C67" s="2">
        <v>524</v>
      </c>
      <c r="D67" s="2"/>
      <c r="E67" s="2"/>
      <c r="F67" s="2"/>
      <c r="G67" s="2"/>
      <c r="H67" s="2"/>
      <c r="I67" s="2">
        <v>30</v>
      </c>
      <c r="J67" s="8">
        <v>13.9</v>
      </c>
      <c r="K67" s="8">
        <v>60</v>
      </c>
      <c r="L67" s="8">
        <f t="shared" si="1"/>
        <v>30</v>
      </c>
      <c r="M67" s="8"/>
    </row>
    <row r="68" spans="1:13">
      <c r="A68" s="2"/>
      <c r="B68" s="2"/>
      <c r="C68" s="2"/>
      <c r="D68" s="2"/>
      <c r="E68" s="2"/>
      <c r="F68" s="2"/>
      <c r="G68" s="2"/>
      <c r="H68" s="2"/>
      <c r="I68" s="2"/>
      <c r="J68" s="8"/>
      <c r="K68" s="8"/>
      <c r="L68" s="8"/>
      <c r="M68" s="64"/>
    </row>
    <row r="69" spans="1:13">
      <c r="A69" s="2"/>
      <c r="B69" s="2"/>
      <c r="C69" s="2"/>
      <c r="D69" s="2"/>
      <c r="E69" s="2"/>
      <c r="F69" s="2"/>
      <c r="G69" s="2"/>
      <c r="H69" s="2"/>
      <c r="I69" s="2"/>
      <c r="J69" s="8"/>
      <c r="K69" s="8"/>
      <c r="L69" s="8"/>
      <c r="M69" s="6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rightToLeft="1" workbookViewId="0">
      <selection activeCell="F21" sqref="F21"/>
    </sheetView>
  </sheetViews>
  <sheetFormatPr defaultRowHeight="14.25"/>
  <cols>
    <col min="1" max="1" width="23.75" bestFit="1" customWidth="1"/>
    <col min="2" max="2" width="5.25" bestFit="1" customWidth="1"/>
    <col min="3" max="3" width="4.5" bestFit="1" customWidth="1"/>
    <col min="4" max="4" width="7.5" bestFit="1" customWidth="1"/>
    <col min="5" max="5" width="4.5" bestFit="1" customWidth="1"/>
    <col min="6" max="6" width="7.5" bestFit="1" customWidth="1"/>
    <col min="7" max="8" width="6" bestFit="1" customWidth="1"/>
    <col min="9" max="9" width="5.875" bestFit="1" customWidth="1"/>
    <col min="10" max="10" width="7.375" bestFit="1" customWidth="1"/>
    <col min="11" max="11" width="4.5" bestFit="1" customWidth="1"/>
    <col min="12" max="12" width="7.5" bestFit="1" customWidth="1"/>
    <col min="13" max="13" width="4.5" bestFit="1" customWidth="1"/>
    <col min="14" max="14" width="6" bestFit="1" customWidth="1"/>
    <col min="15" max="17" width="7" bestFit="1" customWidth="1"/>
    <col min="18" max="18" width="8.5" bestFit="1" customWidth="1"/>
    <col min="19" max="20" width="5.5" bestFit="1" customWidth="1"/>
    <col min="21" max="21" width="5.5" customWidth="1"/>
    <col min="22" max="23" width="8.375" bestFit="1" customWidth="1"/>
    <col min="24" max="24" width="4.625" bestFit="1" customWidth="1"/>
  </cols>
  <sheetData>
    <row r="1" spans="1:24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3</v>
      </c>
      <c r="S1" s="2" t="s">
        <v>2</v>
      </c>
      <c r="T1" s="2" t="s">
        <v>3</v>
      </c>
      <c r="U1" s="2" t="s">
        <v>3</v>
      </c>
      <c r="V1" s="8" t="s">
        <v>49</v>
      </c>
      <c r="W1" s="10" t="s">
        <v>92</v>
      </c>
      <c r="X1" s="27" t="s">
        <v>95</v>
      </c>
    </row>
    <row r="2" spans="1:24">
      <c r="A2" s="12"/>
      <c r="B2" s="12"/>
      <c r="C2" s="2" t="s">
        <v>40</v>
      </c>
      <c r="D2" s="2" t="s">
        <v>86</v>
      </c>
      <c r="E2" s="2" t="s">
        <v>39</v>
      </c>
      <c r="F2" s="2" t="s">
        <v>38</v>
      </c>
      <c r="G2" s="2" t="s">
        <v>37</v>
      </c>
      <c r="H2" s="2" t="s">
        <v>36</v>
      </c>
      <c r="I2" s="2" t="s">
        <v>32</v>
      </c>
      <c r="J2" s="2" t="s">
        <v>33</v>
      </c>
      <c r="K2" s="7" t="s">
        <v>34</v>
      </c>
      <c r="L2" s="2" t="s">
        <v>35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52</v>
      </c>
      <c r="U2" s="2" t="s">
        <v>53</v>
      </c>
      <c r="V2" s="8"/>
      <c r="W2" s="11"/>
      <c r="X2" s="2"/>
    </row>
    <row r="3" spans="1:24">
      <c r="A3" s="31" t="s">
        <v>4</v>
      </c>
      <c r="B3" s="12">
        <v>154</v>
      </c>
      <c r="C3" s="2"/>
      <c r="D3" s="2"/>
      <c r="E3" s="2"/>
      <c r="F3" s="2"/>
      <c r="G3" s="2"/>
      <c r="H3" s="2"/>
      <c r="I3" s="2" t="s">
        <v>216</v>
      </c>
      <c r="J3" s="2" t="s">
        <v>216</v>
      </c>
      <c r="K3" s="2" t="s">
        <v>216</v>
      </c>
      <c r="L3" s="2" t="s">
        <v>216</v>
      </c>
      <c r="M3" s="2" t="s">
        <v>216</v>
      </c>
      <c r="N3" s="2" t="s">
        <v>216</v>
      </c>
      <c r="O3" s="2" t="s">
        <v>216</v>
      </c>
      <c r="P3" s="2" t="s">
        <v>216</v>
      </c>
      <c r="Q3" s="2" t="s">
        <v>216</v>
      </c>
      <c r="R3" s="2" t="s">
        <v>216</v>
      </c>
      <c r="S3" s="2" t="s">
        <v>216</v>
      </c>
      <c r="T3" s="2"/>
      <c r="U3" s="2"/>
      <c r="V3" s="8">
        <v>750</v>
      </c>
      <c r="W3" s="11">
        <f>V3/2</f>
        <v>375</v>
      </c>
      <c r="X3" s="29" t="s">
        <v>217</v>
      </c>
    </row>
    <row r="4" spans="1:24">
      <c r="A4" s="31" t="s">
        <v>26</v>
      </c>
      <c r="B4" s="12">
        <v>356</v>
      </c>
      <c r="C4" s="2" t="s">
        <v>216</v>
      </c>
      <c r="D4" s="2" t="s">
        <v>216</v>
      </c>
      <c r="E4" s="2" t="s">
        <v>216</v>
      </c>
      <c r="F4" s="2" t="s">
        <v>216</v>
      </c>
      <c r="G4" s="2" t="s">
        <v>216</v>
      </c>
      <c r="H4" s="2" t="s">
        <v>216</v>
      </c>
      <c r="I4" s="2" t="s">
        <v>216</v>
      </c>
      <c r="J4" s="2" t="s">
        <v>216</v>
      </c>
      <c r="K4" s="2" t="s">
        <v>216</v>
      </c>
      <c r="L4" s="2" t="s">
        <v>216</v>
      </c>
      <c r="M4" s="2"/>
      <c r="N4" s="2"/>
      <c r="O4" s="2"/>
      <c r="P4" s="2"/>
      <c r="Q4" s="2"/>
      <c r="R4" s="2"/>
      <c r="S4" s="2"/>
      <c r="T4" s="2"/>
      <c r="U4" s="2"/>
      <c r="V4" s="8">
        <v>750</v>
      </c>
      <c r="W4" s="11">
        <f t="shared" ref="W4:W21" si="0">V4/2</f>
        <v>375</v>
      </c>
      <c r="X4" s="29" t="s">
        <v>217</v>
      </c>
    </row>
    <row r="5" spans="1:24">
      <c r="A5" s="31" t="s">
        <v>6</v>
      </c>
      <c r="B5" s="12">
        <v>359</v>
      </c>
      <c r="C5" s="2"/>
      <c r="D5" s="2"/>
      <c r="E5" s="2"/>
      <c r="F5" s="2"/>
      <c r="G5" s="2"/>
      <c r="H5" s="2"/>
      <c r="I5" s="2" t="s">
        <v>216</v>
      </c>
      <c r="J5" s="2" t="s">
        <v>216</v>
      </c>
      <c r="K5" s="2" t="s">
        <v>216</v>
      </c>
      <c r="L5" s="2" t="s">
        <v>216</v>
      </c>
      <c r="M5" s="2" t="s">
        <v>216</v>
      </c>
      <c r="N5" s="2" t="s">
        <v>216</v>
      </c>
      <c r="O5" s="2" t="s">
        <v>216</v>
      </c>
      <c r="P5" s="2" t="s">
        <v>216</v>
      </c>
      <c r="Q5" s="2" t="s">
        <v>216</v>
      </c>
      <c r="R5" s="2" t="s">
        <v>216</v>
      </c>
      <c r="S5" s="2" t="s">
        <v>216</v>
      </c>
      <c r="T5" s="2"/>
      <c r="U5" s="2"/>
      <c r="V5" s="8">
        <v>900</v>
      </c>
      <c r="W5" s="11">
        <f t="shared" si="0"/>
        <v>450</v>
      </c>
      <c r="X5" s="29" t="s">
        <v>218</v>
      </c>
    </row>
    <row r="6" spans="1:24">
      <c r="A6" s="31" t="s">
        <v>7</v>
      </c>
      <c r="B6" s="12">
        <v>360</v>
      </c>
      <c r="C6" s="2" t="s">
        <v>216</v>
      </c>
      <c r="D6" s="2" t="s">
        <v>216</v>
      </c>
      <c r="E6" s="2" t="s">
        <v>216</v>
      </c>
      <c r="F6" s="2" t="s">
        <v>216</v>
      </c>
      <c r="G6" s="2" t="s">
        <v>216</v>
      </c>
      <c r="H6" s="2" t="s">
        <v>216</v>
      </c>
      <c r="I6" s="2" t="s">
        <v>216</v>
      </c>
      <c r="J6" s="2" t="s">
        <v>216</v>
      </c>
      <c r="K6" s="2" t="s">
        <v>216</v>
      </c>
      <c r="L6" s="2" t="s">
        <v>216</v>
      </c>
      <c r="M6" s="2"/>
      <c r="N6" s="2"/>
      <c r="O6" s="2"/>
      <c r="P6" s="2"/>
      <c r="Q6" s="2"/>
      <c r="R6" s="2"/>
      <c r="S6" s="2"/>
      <c r="T6" s="2"/>
      <c r="U6" s="2"/>
      <c r="V6" s="8">
        <v>900</v>
      </c>
      <c r="W6" s="11">
        <f t="shared" si="0"/>
        <v>450</v>
      </c>
      <c r="X6" s="29" t="s">
        <v>218</v>
      </c>
    </row>
    <row r="7" spans="1:24">
      <c r="A7" s="31" t="s">
        <v>68</v>
      </c>
      <c r="B7" s="12">
        <v>362</v>
      </c>
      <c r="C7" s="2" t="s">
        <v>216</v>
      </c>
      <c r="D7" s="2" t="s">
        <v>216</v>
      </c>
      <c r="E7" s="2" t="s">
        <v>216</v>
      </c>
      <c r="F7" s="2" t="s">
        <v>216</v>
      </c>
      <c r="G7" s="2" t="s">
        <v>216</v>
      </c>
      <c r="H7" s="2" t="s">
        <v>216</v>
      </c>
      <c r="I7" s="2" t="s">
        <v>216</v>
      </c>
      <c r="J7" s="2" t="s">
        <v>216</v>
      </c>
      <c r="K7" s="2" t="s">
        <v>216</v>
      </c>
      <c r="L7" s="2"/>
      <c r="M7" s="2"/>
      <c r="N7" s="2"/>
      <c r="O7" s="2"/>
      <c r="P7" s="2"/>
      <c r="Q7" s="2"/>
      <c r="R7" s="2"/>
      <c r="S7" s="2"/>
      <c r="T7" s="2"/>
      <c r="U7" s="2"/>
      <c r="V7" s="8">
        <v>750</v>
      </c>
      <c r="W7" s="11">
        <f t="shared" si="0"/>
        <v>375</v>
      </c>
      <c r="X7" s="2">
        <v>2</v>
      </c>
    </row>
    <row r="8" spans="1:24">
      <c r="A8" s="31" t="s">
        <v>8</v>
      </c>
      <c r="B8" s="12">
        <v>361</v>
      </c>
      <c r="C8" s="2"/>
      <c r="D8" s="2"/>
      <c r="E8" s="2"/>
      <c r="F8" s="2"/>
      <c r="G8" s="2"/>
      <c r="H8" s="2"/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2" t="s">
        <v>216</v>
      </c>
      <c r="O8" s="2" t="s">
        <v>216</v>
      </c>
      <c r="P8" s="2" t="s">
        <v>216</v>
      </c>
      <c r="Q8" s="2" t="s">
        <v>216</v>
      </c>
      <c r="R8" s="2" t="s">
        <v>216</v>
      </c>
      <c r="S8" s="2" t="s">
        <v>216</v>
      </c>
      <c r="T8" s="2"/>
      <c r="U8" s="2"/>
      <c r="V8" s="8">
        <v>750</v>
      </c>
      <c r="W8" s="11">
        <f t="shared" si="0"/>
        <v>375</v>
      </c>
      <c r="X8" s="2">
        <v>2</v>
      </c>
    </row>
    <row r="9" spans="1:24">
      <c r="A9" s="31" t="s">
        <v>9</v>
      </c>
      <c r="B9" s="12">
        <v>161</v>
      </c>
      <c r="C9" s="2"/>
      <c r="D9" s="2"/>
      <c r="E9" s="2"/>
      <c r="F9" s="2"/>
      <c r="G9" s="2"/>
      <c r="H9" s="2"/>
      <c r="I9" s="2"/>
      <c r="J9" s="2" t="s">
        <v>216</v>
      </c>
      <c r="K9" s="2" t="s">
        <v>216</v>
      </c>
      <c r="L9" s="2" t="s">
        <v>216</v>
      </c>
      <c r="M9" s="2" t="s">
        <v>216</v>
      </c>
      <c r="N9" s="2" t="s">
        <v>216</v>
      </c>
      <c r="O9" s="2" t="s">
        <v>216</v>
      </c>
      <c r="P9" s="2" t="s">
        <v>216</v>
      </c>
      <c r="Q9" s="2" t="s">
        <v>216</v>
      </c>
      <c r="R9" s="2" t="s">
        <v>216</v>
      </c>
      <c r="S9" s="2" t="s">
        <v>216</v>
      </c>
      <c r="T9" s="2"/>
      <c r="U9" s="2"/>
      <c r="V9" s="8">
        <v>700</v>
      </c>
      <c r="W9" s="11">
        <f t="shared" si="0"/>
        <v>350</v>
      </c>
      <c r="X9" s="2">
        <v>3</v>
      </c>
    </row>
    <row r="10" spans="1:24">
      <c r="A10" s="31" t="s">
        <v>12</v>
      </c>
      <c r="B10" s="12">
        <v>367</v>
      </c>
      <c r="C10" s="2"/>
      <c r="D10" s="2" t="s">
        <v>216</v>
      </c>
      <c r="E10" s="2" t="s">
        <v>216</v>
      </c>
      <c r="F10" s="2" t="s">
        <v>216</v>
      </c>
      <c r="G10" s="2" t="s">
        <v>216</v>
      </c>
      <c r="H10" s="2" t="s">
        <v>216</v>
      </c>
      <c r="I10" s="2" t="s">
        <v>216</v>
      </c>
      <c r="J10" s="2" t="s">
        <v>216</v>
      </c>
      <c r="K10" s="2" t="s">
        <v>216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8">
        <v>800</v>
      </c>
      <c r="W10" s="11">
        <f t="shared" si="0"/>
        <v>400</v>
      </c>
      <c r="X10" s="2">
        <v>2</v>
      </c>
    </row>
    <row r="11" spans="1:24">
      <c r="A11" s="31" t="s">
        <v>54</v>
      </c>
      <c r="B11" s="12">
        <v>431</v>
      </c>
      <c r="C11" s="2"/>
      <c r="D11" s="2"/>
      <c r="E11" s="2"/>
      <c r="F11" s="2"/>
      <c r="G11" s="2"/>
      <c r="H11" s="2"/>
      <c r="I11" s="2" t="s">
        <v>216</v>
      </c>
      <c r="J11" s="2" t="s">
        <v>216</v>
      </c>
      <c r="K11" s="2" t="s">
        <v>216</v>
      </c>
      <c r="L11" s="2" t="s">
        <v>216</v>
      </c>
      <c r="M11" s="2" t="s">
        <v>216</v>
      </c>
      <c r="N11" s="2" t="s">
        <v>216</v>
      </c>
      <c r="O11" s="2" t="s">
        <v>216</v>
      </c>
      <c r="P11" s="2" t="s">
        <v>216</v>
      </c>
      <c r="Q11" s="2" t="s">
        <v>216</v>
      </c>
      <c r="R11" s="2" t="s">
        <v>216</v>
      </c>
      <c r="S11" s="2" t="s">
        <v>216</v>
      </c>
      <c r="T11" s="2"/>
      <c r="U11" s="2"/>
      <c r="V11" s="8">
        <v>800</v>
      </c>
      <c r="W11" s="11">
        <f t="shared" si="0"/>
        <v>400</v>
      </c>
      <c r="X11" s="2">
        <v>9</v>
      </c>
    </row>
    <row r="12" spans="1:24">
      <c r="A12" s="31" t="s">
        <v>25</v>
      </c>
      <c r="B12" s="12">
        <v>357</v>
      </c>
      <c r="C12" s="2"/>
      <c r="D12" s="2"/>
      <c r="E12" s="2"/>
      <c r="F12" s="2"/>
      <c r="G12" s="2"/>
      <c r="H12" s="2"/>
      <c r="I12" s="2" t="s">
        <v>216</v>
      </c>
      <c r="J12" s="2" t="s">
        <v>216</v>
      </c>
      <c r="K12" s="2" t="s">
        <v>216</v>
      </c>
      <c r="L12" s="2" t="s">
        <v>216</v>
      </c>
      <c r="M12" s="2" t="s">
        <v>216</v>
      </c>
      <c r="N12" s="2" t="s">
        <v>216</v>
      </c>
      <c r="O12" s="2" t="s">
        <v>216</v>
      </c>
      <c r="P12" s="2" t="s">
        <v>216</v>
      </c>
      <c r="Q12" s="2" t="s">
        <v>216</v>
      </c>
      <c r="R12" s="2" t="s">
        <v>216</v>
      </c>
      <c r="S12" s="2" t="s">
        <v>216</v>
      </c>
      <c r="T12" s="2"/>
      <c r="U12" s="2"/>
      <c r="V12" s="8">
        <v>800</v>
      </c>
      <c r="W12" s="11">
        <f t="shared" si="0"/>
        <v>400</v>
      </c>
      <c r="X12" s="2">
        <v>6</v>
      </c>
    </row>
    <row r="13" spans="1:24">
      <c r="A13" s="31" t="s">
        <v>56</v>
      </c>
      <c r="B13" s="13">
        <v>424</v>
      </c>
      <c r="C13" s="2" t="s">
        <v>216</v>
      </c>
      <c r="D13" s="2" t="s">
        <v>216</v>
      </c>
      <c r="E13" s="2" t="s">
        <v>216</v>
      </c>
      <c r="F13" s="2" t="s">
        <v>216</v>
      </c>
      <c r="G13" s="2" t="s">
        <v>216</v>
      </c>
      <c r="H13" s="2" t="s">
        <v>216</v>
      </c>
      <c r="I13" s="2" t="s">
        <v>216</v>
      </c>
      <c r="J13" s="2" t="s">
        <v>216</v>
      </c>
      <c r="K13" s="2" t="s">
        <v>216</v>
      </c>
      <c r="L13" s="2" t="s">
        <v>216</v>
      </c>
      <c r="M13" s="2" t="s">
        <v>216</v>
      </c>
      <c r="N13" s="2" t="s">
        <v>216</v>
      </c>
      <c r="O13" s="2" t="s">
        <v>216</v>
      </c>
      <c r="P13" s="2" t="s">
        <v>216</v>
      </c>
      <c r="Q13" s="2" t="s">
        <v>216</v>
      </c>
      <c r="R13" s="2" t="s">
        <v>216</v>
      </c>
      <c r="S13" s="2" t="s">
        <v>216</v>
      </c>
      <c r="T13" s="2" t="s">
        <v>216</v>
      </c>
      <c r="U13" s="2"/>
      <c r="V13" s="8">
        <v>700</v>
      </c>
      <c r="W13" s="11">
        <f t="shared" si="0"/>
        <v>350</v>
      </c>
      <c r="X13" s="2">
        <v>4</v>
      </c>
    </row>
    <row r="14" spans="1:24">
      <c r="A14" s="31" t="s">
        <v>67</v>
      </c>
      <c r="B14" s="12">
        <v>373</v>
      </c>
      <c r="C14" s="2" t="s">
        <v>216</v>
      </c>
      <c r="D14" s="2" t="s">
        <v>216</v>
      </c>
      <c r="E14" s="2" t="s">
        <v>216</v>
      </c>
      <c r="F14" s="2" t="s">
        <v>216</v>
      </c>
      <c r="G14" s="2" t="s">
        <v>216</v>
      </c>
      <c r="H14" s="2" t="s">
        <v>216</v>
      </c>
      <c r="I14" s="2" t="s">
        <v>216</v>
      </c>
      <c r="J14" s="2" t="s">
        <v>216</v>
      </c>
      <c r="K14" s="2" t="s">
        <v>216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8">
        <v>700</v>
      </c>
      <c r="W14" s="11">
        <f t="shared" si="0"/>
        <v>350</v>
      </c>
      <c r="X14" s="2">
        <v>3</v>
      </c>
    </row>
    <row r="15" spans="1:24">
      <c r="A15" s="31" t="s">
        <v>15</v>
      </c>
      <c r="B15" s="12">
        <v>358</v>
      </c>
      <c r="C15" s="2" t="s">
        <v>216</v>
      </c>
      <c r="D15" s="2" t="s">
        <v>216</v>
      </c>
      <c r="E15" s="2" t="s">
        <v>216</v>
      </c>
      <c r="F15" s="2" t="s">
        <v>216</v>
      </c>
      <c r="G15" s="2" t="s">
        <v>216</v>
      </c>
      <c r="H15" s="2" t="s">
        <v>216</v>
      </c>
      <c r="I15" s="2" t="s">
        <v>216</v>
      </c>
      <c r="J15" s="2" t="s">
        <v>216</v>
      </c>
      <c r="K15" s="2" t="s">
        <v>216</v>
      </c>
      <c r="L15" s="2" t="s">
        <v>216</v>
      </c>
      <c r="M15" s="2"/>
      <c r="N15" s="2"/>
      <c r="O15" s="2"/>
      <c r="P15" s="2"/>
      <c r="Q15" s="2"/>
      <c r="R15" s="2"/>
      <c r="S15" s="2"/>
      <c r="T15" s="2"/>
      <c r="U15" s="2"/>
      <c r="V15" s="8">
        <v>800</v>
      </c>
      <c r="W15" s="11">
        <f t="shared" si="0"/>
        <v>400</v>
      </c>
      <c r="X15" s="2">
        <v>3</v>
      </c>
    </row>
    <row r="16" spans="1:24">
      <c r="A16" s="31" t="s">
        <v>70</v>
      </c>
      <c r="B16" s="12">
        <v>432</v>
      </c>
      <c r="C16" s="2" t="s">
        <v>216</v>
      </c>
      <c r="D16" s="2" t="s">
        <v>216</v>
      </c>
      <c r="E16" s="2" t="s">
        <v>216</v>
      </c>
      <c r="F16" s="2" t="s">
        <v>216</v>
      </c>
      <c r="G16" s="2" t="s">
        <v>216</v>
      </c>
      <c r="H16" s="2" t="s">
        <v>216</v>
      </c>
      <c r="I16" s="2" t="s">
        <v>216</v>
      </c>
      <c r="J16" s="2" t="s">
        <v>216</v>
      </c>
      <c r="K16" s="2" t="s">
        <v>216</v>
      </c>
      <c r="L16" s="2" t="s">
        <v>216</v>
      </c>
      <c r="M16" s="2"/>
      <c r="N16" s="2"/>
      <c r="O16" s="2"/>
      <c r="P16" s="2"/>
      <c r="Q16" s="2"/>
      <c r="R16" s="2"/>
      <c r="S16" s="2"/>
      <c r="T16" s="2"/>
      <c r="U16" s="2"/>
      <c r="V16" s="8">
        <v>800</v>
      </c>
      <c r="W16" s="11">
        <f t="shared" si="0"/>
        <v>400</v>
      </c>
      <c r="X16" s="2">
        <v>4</v>
      </c>
    </row>
    <row r="17" spans="1:24" ht="15">
      <c r="A17" s="32" t="s">
        <v>17</v>
      </c>
      <c r="B17" s="14">
        <v>435</v>
      </c>
      <c r="C17" s="2" t="s">
        <v>216</v>
      </c>
      <c r="D17" s="2" t="s">
        <v>216</v>
      </c>
      <c r="E17" s="2" t="s">
        <v>216</v>
      </c>
      <c r="F17" s="2" t="s">
        <v>216</v>
      </c>
      <c r="G17" s="2" t="s">
        <v>216</v>
      </c>
      <c r="H17" s="2" t="s">
        <v>216</v>
      </c>
      <c r="I17" s="2" t="s">
        <v>216</v>
      </c>
      <c r="J17" s="2" t="s">
        <v>216</v>
      </c>
      <c r="K17" s="2" t="s">
        <v>216</v>
      </c>
      <c r="L17" s="2" t="s">
        <v>216</v>
      </c>
      <c r="M17" s="2" t="s">
        <v>216</v>
      </c>
      <c r="N17" s="2" t="s">
        <v>216</v>
      </c>
      <c r="O17" s="2" t="s">
        <v>216</v>
      </c>
      <c r="P17" s="2" t="s">
        <v>216</v>
      </c>
      <c r="Q17" s="2" t="s">
        <v>216</v>
      </c>
      <c r="R17" s="2" t="s">
        <v>216</v>
      </c>
      <c r="S17" s="2" t="s">
        <v>216</v>
      </c>
      <c r="T17" s="2"/>
      <c r="U17" s="2"/>
      <c r="V17" s="8">
        <v>700</v>
      </c>
      <c r="W17" s="11">
        <f t="shared" si="0"/>
        <v>350</v>
      </c>
      <c r="X17" s="2">
        <v>5</v>
      </c>
    </row>
    <row r="18" spans="1:24">
      <c r="A18" s="31" t="s">
        <v>51</v>
      </c>
      <c r="B18" s="12">
        <v>436</v>
      </c>
      <c r="C18" s="2" t="s">
        <v>216</v>
      </c>
      <c r="D18" s="2" t="s">
        <v>216</v>
      </c>
      <c r="E18" s="2" t="s">
        <v>216</v>
      </c>
      <c r="F18" s="2" t="s">
        <v>216</v>
      </c>
      <c r="G18" s="2" t="s">
        <v>216</v>
      </c>
      <c r="H18" s="2" t="s">
        <v>216</v>
      </c>
      <c r="I18" s="2" t="s">
        <v>216</v>
      </c>
      <c r="J18" s="2" t="s">
        <v>216</v>
      </c>
      <c r="K18" s="2" t="s">
        <v>216</v>
      </c>
      <c r="L18" s="2" t="s">
        <v>216</v>
      </c>
      <c r="M18" s="2" t="s">
        <v>216</v>
      </c>
      <c r="N18" s="2" t="s">
        <v>216</v>
      </c>
      <c r="O18" s="2" t="s">
        <v>216</v>
      </c>
      <c r="P18" s="2" t="s">
        <v>216</v>
      </c>
      <c r="Q18" s="2" t="s">
        <v>216</v>
      </c>
      <c r="R18" s="2" t="s">
        <v>216</v>
      </c>
      <c r="S18" s="2" t="s">
        <v>216</v>
      </c>
      <c r="T18" s="2"/>
      <c r="U18" s="2"/>
      <c r="V18" s="8">
        <v>650</v>
      </c>
      <c r="W18" s="11">
        <f t="shared" si="0"/>
        <v>325</v>
      </c>
      <c r="X18" s="2">
        <v>2</v>
      </c>
    </row>
    <row r="19" spans="1:24">
      <c r="A19" s="31" t="s">
        <v>48</v>
      </c>
      <c r="B19" s="12">
        <v>368</v>
      </c>
      <c r="C19" s="2"/>
      <c r="D19" s="2"/>
      <c r="E19" s="2"/>
      <c r="F19" s="2"/>
      <c r="G19" s="2"/>
      <c r="H19" s="2"/>
      <c r="I19" s="2"/>
      <c r="J19" s="2" t="s">
        <v>216</v>
      </c>
      <c r="K19" s="2" t="s">
        <v>216</v>
      </c>
      <c r="L19" s="2" t="s">
        <v>216</v>
      </c>
      <c r="M19" s="2" t="s">
        <v>216</v>
      </c>
      <c r="N19" s="2" t="s">
        <v>216</v>
      </c>
      <c r="O19" s="2" t="s">
        <v>216</v>
      </c>
      <c r="P19" s="2" t="s">
        <v>216</v>
      </c>
      <c r="Q19" s="2" t="s">
        <v>216</v>
      </c>
      <c r="R19" s="2" t="s">
        <v>216</v>
      </c>
      <c r="S19" s="2" t="s">
        <v>216</v>
      </c>
      <c r="T19" s="2" t="s">
        <v>216</v>
      </c>
      <c r="U19" s="2"/>
      <c r="V19" s="8">
        <v>550</v>
      </c>
      <c r="W19" s="11">
        <f t="shared" si="0"/>
        <v>275</v>
      </c>
      <c r="X19" s="2">
        <v>2</v>
      </c>
    </row>
    <row r="20" spans="1:24">
      <c r="A20" s="31" t="s">
        <v>69</v>
      </c>
      <c r="B20" s="12">
        <v>369</v>
      </c>
      <c r="C20" s="2" t="s">
        <v>216</v>
      </c>
      <c r="D20" s="2" t="s">
        <v>216</v>
      </c>
      <c r="E20" s="2" t="s">
        <v>216</v>
      </c>
      <c r="F20" s="2" t="s">
        <v>216</v>
      </c>
      <c r="G20" s="2" t="s">
        <v>216</v>
      </c>
      <c r="H20" s="2" t="s">
        <v>216</v>
      </c>
      <c r="I20" s="2" t="s">
        <v>216</v>
      </c>
      <c r="J20" s="2" t="s">
        <v>216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8">
        <v>550</v>
      </c>
      <c r="W20" s="11">
        <f t="shared" si="0"/>
        <v>275</v>
      </c>
      <c r="X20" s="2">
        <v>2</v>
      </c>
    </row>
    <row r="21" spans="1:24">
      <c r="A21" s="31" t="s">
        <v>66</v>
      </c>
      <c r="B21" s="12">
        <v>902</v>
      </c>
      <c r="C21" s="2"/>
      <c r="D21" s="2"/>
      <c r="E21" s="2"/>
      <c r="F21" s="2"/>
      <c r="G21" s="2"/>
      <c r="H21" s="2"/>
      <c r="I21" s="2" t="s">
        <v>216</v>
      </c>
      <c r="J21" s="2" t="s">
        <v>216</v>
      </c>
      <c r="K21" s="2" t="s">
        <v>216</v>
      </c>
      <c r="L21" s="2" t="s">
        <v>216</v>
      </c>
      <c r="M21" s="2" t="s">
        <v>216</v>
      </c>
      <c r="N21" s="2" t="s">
        <v>216</v>
      </c>
      <c r="O21" s="2" t="s">
        <v>216</v>
      </c>
      <c r="P21" s="2" t="s">
        <v>216</v>
      </c>
      <c r="Q21" s="2" t="s">
        <v>216</v>
      </c>
      <c r="R21" s="2" t="s">
        <v>216</v>
      </c>
      <c r="S21" s="2" t="s">
        <v>216</v>
      </c>
      <c r="T21" s="2" t="s">
        <v>216</v>
      </c>
      <c r="U21" s="2"/>
      <c r="V21" s="8">
        <v>900</v>
      </c>
      <c r="W21" s="11">
        <f t="shared" si="0"/>
        <v>450</v>
      </c>
      <c r="X21" s="2">
        <v>1</v>
      </c>
    </row>
    <row r="22" spans="1:24">
      <c r="A22" s="33" t="s">
        <v>5</v>
      </c>
      <c r="B22" s="12">
        <v>355</v>
      </c>
      <c r="C22" s="2"/>
      <c r="D22" s="2"/>
      <c r="E22" s="2"/>
      <c r="F22" s="2"/>
      <c r="G22" s="2"/>
      <c r="H22" s="2"/>
      <c r="I22" s="2" t="s">
        <v>216</v>
      </c>
      <c r="J22" s="2" t="s">
        <v>216</v>
      </c>
      <c r="K22" s="2" t="s">
        <v>216</v>
      </c>
      <c r="L22" s="2" t="s">
        <v>216</v>
      </c>
      <c r="M22" s="2" t="s">
        <v>216</v>
      </c>
      <c r="N22" s="2" t="s">
        <v>216</v>
      </c>
      <c r="O22" s="2" t="s">
        <v>216</v>
      </c>
      <c r="P22" s="2" t="s">
        <v>216</v>
      </c>
      <c r="Q22" s="2" t="s">
        <v>216</v>
      </c>
      <c r="R22" s="2" t="s">
        <v>216</v>
      </c>
      <c r="S22" s="2" t="s">
        <v>216</v>
      </c>
      <c r="T22" s="2"/>
      <c r="U22" s="2"/>
      <c r="V22" s="8">
        <v>750</v>
      </c>
      <c r="W22" s="11">
        <f t="shared" ref="W22:W31" si="1">V22/2</f>
        <v>375</v>
      </c>
      <c r="X22" s="29" t="s">
        <v>219</v>
      </c>
    </row>
    <row r="23" spans="1:24">
      <c r="A23" s="31" t="s">
        <v>25</v>
      </c>
      <c r="B23" s="12">
        <v>357</v>
      </c>
      <c r="C23" s="2"/>
      <c r="D23" s="2"/>
      <c r="E23" s="2"/>
      <c r="F23" s="2"/>
      <c r="G23" s="2"/>
      <c r="H23" s="2"/>
      <c r="I23" s="2" t="s">
        <v>216</v>
      </c>
      <c r="J23" s="2" t="s">
        <v>216</v>
      </c>
      <c r="K23" s="2" t="s">
        <v>216</v>
      </c>
      <c r="L23" s="2" t="s">
        <v>216</v>
      </c>
      <c r="M23" s="2" t="s">
        <v>216</v>
      </c>
      <c r="N23" s="2" t="s">
        <v>216</v>
      </c>
      <c r="O23" s="2" t="s">
        <v>216</v>
      </c>
      <c r="P23" s="2" t="s">
        <v>216</v>
      </c>
      <c r="Q23" s="2" t="s">
        <v>216</v>
      </c>
      <c r="R23" s="2" t="s">
        <v>216</v>
      </c>
      <c r="S23" s="2" t="s">
        <v>216</v>
      </c>
      <c r="T23" s="2"/>
      <c r="U23" s="2"/>
      <c r="V23" s="8">
        <v>800</v>
      </c>
      <c r="W23" s="11">
        <f t="shared" si="1"/>
        <v>400</v>
      </c>
      <c r="X23" s="29" t="s">
        <v>219</v>
      </c>
    </row>
    <row r="24" spans="1:24">
      <c r="A24" s="31" t="s">
        <v>56</v>
      </c>
      <c r="B24" s="13">
        <v>424</v>
      </c>
      <c r="C24" s="2" t="s">
        <v>216</v>
      </c>
      <c r="D24" s="2" t="s">
        <v>216</v>
      </c>
      <c r="E24" s="2" t="s">
        <v>216</v>
      </c>
      <c r="F24" s="2" t="s">
        <v>216</v>
      </c>
      <c r="G24" s="2" t="s">
        <v>216</v>
      </c>
      <c r="H24" s="2" t="s">
        <v>216</v>
      </c>
      <c r="I24" s="2" t="s">
        <v>216</v>
      </c>
      <c r="J24" s="2" t="s">
        <v>216</v>
      </c>
      <c r="K24" s="2" t="s">
        <v>216</v>
      </c>
      <c r="L24" s="2" t="s">
        <v>216</v>
      </c>
      <c r="M24" s="2" t="s">
        <v>216</v>
      </c>
      <c r="N24" s="2" t="s">
        <v>216</v>
      </c>
      <c r="O24" s="2" t="s">
        <v>216</v>
      </c>
      <c r="P24" s="2" t="s">
        <v>216</v>
      </c>
      <c r="Q24" s="2" t="s">
        <v>216</v>
      </c>
      <c r="R24" s="2" t="s">
        <v>216</v>
      </c>
      <c r="S24" s="2" t="s">
        <v>216</v>
      </c>
      <c r="T24" s="2" t="s">
        <v>216</v>
      </c>
      <c r="U24" s="2"/>
      <c r="V24" s="8">
        <v>700</v>
      </c>
      <c r="W24" s="11">
        <f t="shared" si="1"/>
        <v>350</v>
      </c>
      <c r="X24" s="29" t="s">
        <v>220</v>
      </c>
    </row>
    <row r="25" spans="1:24">
      <c r="A25" s="31" t="s">
        <v>14</v>
      </c>
      <c r="B25" s="12">
        <v>372</v>
      </c>
      <c r="C25" s="2"/>
      <c r="D25" s="2"/>
      <c r="E25" s="2"/>
      <c r="F25" s="2"/>
      <c r="G25" s="2"/>
      <c r="H25" s="2"/>
      <c r="I25" s="2" t="s">
        <v>216</v>
      </c>
      <c r="J25" s="2" t="s">
        <v>216</v>
      </c>
      <c r="K25" s="2" t="s">
        <v>216</v>
      </c>
      <c r="L25" s="2" t="s">
        <v>216</v>
      </c>
      <c r="M25" s="2" t="s">
        <v>216</v>
      </c>
      <c r="N25" s="2" t="s">
        <v>216</v>
      </c>
      <c r="O25" s="2" t="s">
        <v>216</v>
      </c>
      <c r="P25" s="2" t="s">
        <v>216</v>
      </c>
      <c r="Q25" s="2" t="s">
        <v>216</v>
      </c>
      <c r="R25" s="2" t="s">
        <v>216</v>
      </c>
      <c r="S25" s="2" t="s">
        <v>216</v>
      </c>
      <c r="T25" s="2"/>
      <c r="U25" s="2"/>
      <c r="V25" s="8">
        <v>700</v>
      </c>
      <c r="W25" s="11">
        <f t="shared" si="1"/>
        <v>350</v>
      </c>
      <c r="X25" s="29" t="s">
        <v>220</v>
      </c>
    </row>
    <row r="26" spans="1:24">
      <c r="A26" s="31" t="s">
        <v>51</v>
      </c>
      <c r="B26" s="12">
        <v>436</v>
      </c>
      <c r="C26" s="2"/>
      <c r="D26" s="2"/>
      <c r="E26" s="2"/>
      <c r="F26" s="2"/>
      <c r="G26" s="2"/>
      <c r="H26" s="2"/>
      <c r="I26" s="2"/>
      <c r="J26" s="2" t="s">
        <v>216</v>
      </c>
      <c r="K26" s="2" t="s">
        <v>216</v>
      </c>
      <c r="L26" s="2" t="s">
        <v>216</v>
      </c>
      <c r="M26" s="2" t="s">
        <v>216</v>
      </c>
      <c r="N26" s="2" t="s">
        <v>216</v>
      </c>
      <c r="O26" s="2" t="s">
        <v>216</v>
      </c>
      <c r="P26" s="2" t="s">
        <v>216</v>
      </c>
      <c r="Q26" s="2" t="s">
        <v>216</v>
      </c>
      <c r="R26" s="2" t="s">
        <v>216</v>
      </c>
      <c r="S26" s="2"/>
      <c r="T26" s="2"/>
      <c r="U26" s="2"/>
      <c r="V26" s="8">
        <v>650</v>
      </c>
      <c r="W26" s="11">
        <f t="shared" si="1"/>
        <v>325</v>
      </c>
      <c r="X26" s="30" t="s">
        <v>218</v>
      </c>
    </row>
    <row r="27" spans="1:24">
      <c r="A27" s="31" t="s">
        <v>59</v>
      </c>
      <c r="B27" s="12">
        <v>433</v>
      </c>
      <c r="C27" s="2"/>
      <c r="D27" s="2"/>
      <c r="E27" s="2"/>
      <c r="F27" s="2"/>
      <c r="G27" s="2"/>
      <c r="H27" s="2"/>
      <c r="I27" s="2" t="s">
        <v>216</v>
      </c>
      <c r="J27" s="2" t="s">
        <v>216</v>
      </c>
      <c r="K27" s="2" t="s">
        <v>216</v>
      </c>
      <c r="L27" s="2" t="s">
        <v>216</v>
      </c>
      <c r="M27" s="2" t="s">
        <v>216</v>
      </c>
      <c r="N27" s="2" t="s">
        <v>216</v>
      </c>
      <c r="O27" s="2" t="s">
        <v>216</v>
      </c>
      <c r="P27" s="2" t="s">
        <v>216</v>
      </c>
      <c r="Q27" s="2" t="s">
        <v>216</v>
      </c>
      <c r="R27" s="2" t="s">
        <v>216</v>
      </c>
      <c r="S27" s="2" t="s">
        <v>216</v>
      </c>
      <c r="T27" s="2" t="s">
        <v>216</v>
      </c>
      <c r="U27" s="2" t="s">
        <v>216</v>
      </c>
      <c r="V27" s="8">
        <v>700</v>
      </c>
      <c r="W27" s="11">
        <f t="shared" si="1"/>
        <v>350</v>
      </c>
      <c r="X27" s="29" t="s">
        <v>218</v>
      </c>
    </row>
    <row r="28" spans="1:24">
      <c r="A28" s="31" t="s">
        <v>58</v>
      </c>
      <c r="B28" s="12">
        <v>434</v>
      </c>
      <c r="C28" s="2" t="s">
        <v>216</v>
      </c>
      <c r="D28" s="2" t="s">
        <v>216</v>
      </c>
      <c r="E28" s="2" t="s">
        <v>216</v>
      </c>
      <c r="F28" s="2" t="s">
        <v>216</v>
      </c>
      <c r="G28" s="2" t="s">
        <v>216</v>
      </c>
      <c r="H28" s="2" t="s">
        <v>216</v>
      </c>
      <c r="I28" s="2" t="s">
        <v>216</v>
      </c>
      <c r="J28" s="2" t="s">
        <v>216</v>
      </c>
      <c r="K28" s="2" t="s">
        <v>216</v>
      </c>
      <c r="L28" s="2" t="s">
        <v>216</v>
      </c>
      <c r="M28" s="2">
        <v>1</v>
      </c>
      <c r="N28" s="2"/>
      <c r="O28" s="2"/>
      <c r="P28" s="2"/>
      <c r="Q28" s="2"/>
      <c r="R28" s="2"/>
      <c r="S28" s="2"/>
      <c r="T28" s="2"/>
      <c r="U28" s="2"/>
      <c r="V28" s="8">
        <v>700</v>
      </c>
      <c r="W28" s="11">
        <f t="shared" si="1"/>
        <v>350</v>
      </c>
      <c r="X28" s="29" t="s">
        <v>218</v>
      </c>
    </row>
    <row r="29" spans="1:24">
      <c r="A29" s="31" t="s">
        <v>48</v>
      </c>
      <c r="B29" s="12">
        <v>368</v>
      </c>
      <c r="C29" s="2"/>
      <c r="D29" s="2"/>
      <c r="E29" s="2"/>
      <c r="F29" s="2"/>
      <c r="G29" s="2"/>
      <c r="H29" s="2"/>
      <c r="I29" s="2" t="s">
        <v>216</v>
      </c>
      <c r="J29" s="2" t="s">
        <v>216</v>
      </c>
      <c r="K29" s="2" t="s">
        <v>216</v>
      </c>
      <c r="L29" s="2" t="s">
        <v>216</v>
      </c>
      <c r="M29" s="2" t="s">
        <v>216</v>
      </c>
      <c r="N29" s="2" t="s">
        <v>216</v>
      </c>
      <c r="O29" s="2" t="s">
        <v>216</v>
      </c>
      <c r="P29" s="2" t="s">
        <v>216</v>
      </c>
      <c r="Q29" s="2" t="s">
        <v>216</v>
      </c>
      <c r="R29" s="2" t="s">
        <v>216</v>
      </c>
      <c r="S29" s="2" t="s">
        <v>216</v>
      </c>
      <c r="T29" s="2"/>
      <c r="U29" s="2"/>
      <c r="V29" s="8">
        <v>550</v>
      </c>
      <c r="W29" s="11">
        <f t="shared" si="1"/>
        <v>275</v>
      </c>
      <c r="X29" s="29" t="s">
        <v>218</v>
      </c>
    </row>
    <row r="30" spans="1:24">
      <c r="A30" s="31" t="s">
        <v>57</v>
      </c>
      <c r="B30" s="12">
        <v>426</v>
      </c>
      <c r="C30" s="2"/>
      <c r="D30" s="2" t="s">
        <v>216</v>
      </c>
      <c r="E30" s="2" t="s">
        <v>216</v>
      </c>
      <c r="F30" s="2" t="s">
        <v>216</v>
      </c>
      <c r="G30" s="2" t="s">
        <v>216</v>
      </c>
      <c r="H30" s="2" t="s">
        <v>216</v>
      </c>
      <c r="I30" s="2" t="s">
        <v>216</v>
      </c>
      <c r="J30" s="2" t="s">
        <v>216</v>
      </c>
      <c r="K30" s="2" t="s">
        <v>216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8">
        <v>800</v>
      </c>
      <c r="W30" s="11">
        <f t="shared" si="1"/>
        <v>400</v>
      </c>
      <c r="X30" s="29" t="s">
        <v>218</v>
      </c>
    </row>
    <row r="31" spans="1:24">
      <c r="A31" s="31" t="s">
        <v>27</v>
      </c>
      <c r="B31" s="12">
        <v>425</v>
      </c>
      <c r="C31" s="2"/>
      <c r="D31" s="2"/>
      <c r="E31" s="2"/>
      <c r="F31" s="2"/>
      <c r="G31" s="2"/>
      <c r="H31" s="2"/>
      <c r="I31" s="2"/>
      <c r="J31" s="2" t="s">
        <v>216</v>
      </c>
      <c r="K31" s="2" t="s">
        <v>216</v>
      </c>
      <c r="L31" s="2" t="s">
        <v>216</v>
      </c>
      <c r="M31" s="2" t="s">
        <v>216</v>
      </c>
      <c r="N31" s="2" t="s">
        <v>216</v>
      </c>
      <c r="O31" s="2" t="s">
        <v>216</v>
      </c>
      <c r="P31" s="2" t="s">
        <v>216</v>
      </c>
      <c r="Q31" s="2" t="s">
        <v>216</v>
      </c>
      <c r="R31" s="2" t="s">
        <v>216</v>
      </c>
      <c r="S31" s="2" t="s">
        <v>216</v>
      </c>
      <c r="T31" s="2"/>
      <c r="U31" s="2"/>
      <c r="V31" s="8">
        <v>800</v>
      </c>
      <c r="W31" s="11">
        <f t="shared" si="1"/>
        <v>400</v>
      </c>
      <c r="X31" s="29" t="s">
        <v>218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rightToLeft="1" workbookViewId="0">
      <selection activeCell="A37" sqref="A37"/>
    </sheetView>
  </sheetViews>
  <sheetFormatPr defaultRowHeight="14.25"/>
  <cols>
    <col min="1" max="1" width="32.375" bestFit="1" customWidth="1"/>
    <col min="2" max="2" width="20" bestFit="1" customWidth="1"/>
    <col min="3" max="3" width="3.875" bestFit="1" customWidth="1"/>
    <col min="4" max="4" width="3.25" bestFit="1" customWidth="1"/>
    <col min="5" max="7" width="2.875" bestFit="1" customWidth="1"/>
    <col min="8" max="8" width="3" bestFit="1" customWidth="1"/>
    <col min="9" max="9" width="0" hidden="1" customWidth="1"/>
    <col min="10" max="10" width="9.875" bestFit="1" customWidth="1"/>
    <col min="12" max="12" width="4.625" style="34" bestFit="1" customWidth="1"/>
  </cols>
  <sheetData>
    <row r="1" spans="1:12">
      <c r="A1" s="2" t="s">
        <v>94</v>
      </c>
      <c r="B1" s="2" t="s">
        <v>101</v>
      </c>
      <c r="C1" s="2" t="s">
        <v>103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100</v>
      </c>
      <c r="I1" s="21" t="s">
        <v>50</v>
      </c>
      <c r="J1" s="21" t="s">
        <v>102</v>
      </c>
      <c r="K1" s="24" t="s">
        <v>92</v>
      </c>
      <c r="L1" s="35" t="s">
        <v>95</v>
      </c>
    </row>
    <row r="2" spans="1:12">
      <c r="A2" s="2" t="s">
        <v>112</v>
      </c>
      <c r="B2" s="2" t="s">
        <v>104</v>
      </c>
      <c r="C2" s="2">
        <v>670</v>
      </c>
      <c r="D2" s="2"/>
      <c r="E2" s="2" t="s">
        <v>216</v>
      </c>
      <c r="F2" s="2" t="s">
        <v>216</v>
      </c>
      <c r="G2" s="2" t="s">
        <v>216</v>
      </c>
      <c r="H2" s="2"/>
      <c r="I2" s="8">
        <v>34.5</v>
      </c>
      <c r="J2" s="8">
        <v>110</v>
      </c>
      <c r="K2" s="28">
        <f>J2/2</f>
        <v>55</v>
      </c>
      <c r="L2" s="36">
        <v>3</v>
      </c>
    </row>
    <row r="3" spans="1:12">
      <c r="A3" s="2" t="s">
        <v>105</v>
      </c>
      <c r="B3" s="2" t="s">
        <v>109</v>
      </c>
      <c r="C3" s="2">
        <v>318</v>
      </c>
      <c r="D3" s="2"/>
      <c r="E3" s="2" t="s">
        <v>216</v>
      </c>
      <c r="F3" s="2" t="s">
        <v>216</v>
      </c>
      <c r="G3" s="2" t="s">
        <v>216</v>
      </c>
      <c r="H3" s="2" t="s">
        <v>216</v>
      </c>
      <c r="I3" s="8">
        <v>208</v>
      </c>
      <c r="J3" s="8">
        <v>650</v>
      </c>
      <c r="K3" s="8">
        <f t="shared" ref="K3:K55" si="0">J3/2</f>
        <v>325</v>
      </c>
      <c r="L3" s="35">
        <v>2</v>
      </c>
    </row>
    <row r="4" spans="1:12">
      <c r="A4" s="2" t="s">
        <v>106</v>
      </c>
      <c r="B4" s="2" t="s">
        <v>110</v>
      </c>
      <c r="C4" s="2">
        <v>295</v>
      </c>
      <c r="D4" s="2" t="s">
        <v>216</v>
      </c>
      <c r="E4" s="2" t="s">
        <v>216</v>
      </c>
      <c r="F4" s="2" t="s">
        <v>216</v>
      </c>
      <c r="G4" s="2" t="s">
        <v>216</v>
      </c>
      <c r="H4" s="2"/>
      <c r="I4" s="8">
        <v>87</v>
      </c>
      <c r="J4" s="8">
        <v>280</v>
      </c>
      <c r="K4" s="8">
        <f t="shared" si="0"/>
        <v>140</v>
      </c>
      <c r="L4" s="36">
        <v>3</v>
      </c>
    </row>
    <row r="5" spans="1:12">
      <c r="A5" s="2" t="s">
        <v>107</v>
      </c>
      <c r="B5" s="2" t="s">
        <v>110</v>
      </c>
      <c r="C5" s="2">
        <v>317</v>
      </c>
      <c r="D5" s="2"/>
      <c r="E5" s="2" t="s">
        <v>216</v>
      </c>
      <c r="F5" s="2" t="s">
        <v>216</v>
      </c>
      <c r="G5" s="2" t="s">
        <v>216</v>
      </c>
      <c r="H5" s="2" t="s">
        <v>216</v>
      </c>
      <c r="I5" s="8">
        <v>92</v>
      </c>
      <c r="J5" s="8">
        <v>300</v>
      </c>
      <c r="K5" s="8">
        <f t="shared" si="0"/>
        <v>150</v>
      </c>
      <c r="L5" s="35">
        <v>3</v>
      </c>
    </row>
    <row r="6" spans="1:12">
      <c r="A6" s="2" t="s">
        <v>108</v>
      </c>
      <c r="B6" s="2" t="s">
        <v>111</v>
      </c>
      <c r="C6" s="2">
        <v>293</v>
      </c>
      <c r="D6" s="2" t="s">
        <v>216</v>
      </c>
      <c r="E6" s="2" t="s">
        <v>216</v>
      </c>
      <c r="F6" s="2" t="s">
        <v>216</v>
      </c>
      <c r="G6" s="2" t="s">
        <v>216</v>
      </c>
      <c r="H6" s="2"/>
      <c r="I6" s="8">
        <v>138</v>
      </c>
      <c r="J6" s="8">
        <v>440</v>
      </c>
      <c r="K6" s="8">
        <f t="shared" si="0"/>
        <v>220</v>
      </c>
      <c r="L6" s="36">
        <v>2</v>
      </c>
    </row>
    <row r="7" spans="1:12">
      <c r="A7" s="2" t="s">
        <v>113</v>
      </c>
      <c r="B7" s="2" t="s">
        <v>111</v>
      </c>
      <c r="C7" s="2">
        <v>315</v>
      </c>
      <c r="D7" s="2"/>
      <c r="E7" s="2" t="s">
        <v>216</v>
      </c>
      <c r="F7" s="2" t="s">
        <v>216</v>
      </c>
      <c r="G7" s="2" t="s">
        <v>216</v>
      </c>
      <c r="H7" s="2" t="s">
        <v>216</v>
      </c>
      <c r="I7" s="8">
        <v>157</v>
      </c>
      <c r="J7" s="8">
        <v>500</v>
      </c>
      <c r="K7" s="8">
        <f t="shared" si="0"/>
        <v>250</v>
      </c>
      <c r="L7" s="35">
        <v>2</v>
      </c>
    </row>
    <row r="8" spans="1:12">
      <c r="A8" s="2" t="s">
        <v>114</v>
      </c>
      <c r="B8" s="2" t="s">
        <v>115</v>
      </c>
      <c r="C8" s="2">
        <v>294</v>
      </c>
      <c r="D8" s="2" t="s">
        <v>216</v>
      </c>
      <c r="E8" s="2" t="s">
        <v>216</v>
      </c>
      <c r="F8" s="2" t="s">
        <v>216</v>
      </c>
      <c r="G8" s="2" t="s">
        <v>216</v>
      </c>
      <c r="H8" s="2"/>
      <c r="I8" s="8">
        <v>106</v>
      </c>
      <c r="J8" s="8">
        <v>340</v>
      </c>
      <c r="K8" s="8">
        <f t="shared" si="0"/>
        <v>170</v>
      </c>
      <c r="L8" s="36">
        <v>2</v>
      </c>
    </row>
    <row r="9" spans="1:12">
      <c r="A9" s="2" t="s">
        <v>116</v>
      </c>
      <c r="B9" s="2" t="s">
        <v>119</v>
      </c>
      <c r="C9" s="2">
        <v>860</v>
      </c>
      <c r="D9" s="2"/>
      <c r="E9" s="2" t="s">
        <v>216</v>
      </c>
      <c r="F9" s="2" t="s">
        <v>216</v>
      </c>
      <c r="G9" s="2" t="s">
        <v>216</v>
      </c>
      <c r="H9" s="2" t="s">
        <v>216</v>
      </c>
      <c r="I9" s="8">
        <v>180</v>
      </c>
      <c r="J9" s="8">
        <v>570</v>
      </c>
      <c r="K9" s="8">
        <f t="shared" si="0"/>
        <v>285</v>
      </c>
      <c r="L9" s="35">
        <v>2</v>
      </c>
    </row>
    <row r="10" spans="1:12">
      <c r="A10" s="2" t="s">
        <v>117</v>
      </c>
      <c r="B10" s="2" t="s">
        <v>121</v>
      </c>
      <c r="C10" s="2">
        <v>861</v>
      </c>
      <c r="D10" s="2"/>
      <c r="E10" s="2" t="s">
        <v>216</v>
      </c>
      <c r="F10" s="2" t="s">
        <v>216</v>
      </c>
      <c r="G10" s="2" t="s">
        <v>216</v>
      </c>
      <c r="H10" s="2" t="s">
        <v>216</v>
      </c>
      <c r="I10" s="8">
        <v>147</v>
      </c>
      <c r="J10" s="8">
        <v>470</v>
      </c>
      <c r="K10" s="8">
        <f t="shared" si="0"/>
        <v>235</v>
      </c>
      <c r="L10" s="35">
        <v>2</v>
      </c>
    </row>
    <row r="11" spans="1:12">
      <c r="A11" s="2" t="s">
        <v>118</v>
      </c>
      <c r="B11" s="2" t="s">
        <v>120</v>
      </c>
      <c r="C11" s="2">
        <v>860</v>
      </c>
      <c r="D11" s="2"/>
      <c r="E11" s="2" t="s">
        <v>216</v>
      </c>
      <c r="F11" s="2" t="s">
        <v>216</v>
      </c>
      <c r="G11" s="2" t="s">
        <v>216</v>
      </c>
      <c r="H11" s="2" t="s">
        <v>216</v>
      </c>
      <c r="I11" s="8">
        <v>124</v>
      </c>
      <c r="J11" s="8">
        <v>400</v>
      </c>
      <c r="K11" s="8">
        <f t="shared" si="0"/>
        <v>200</v>
      </c>
      <c r="L11" s="35">
        <v>2</v>
      </c>
    </row>
    <row r="12" spans="1:12">
      <c r="A12" s="2" t="s">
        <v>122</v>
      </c>
      <c r="B12" s="2" t="s">
        <v>123</v>
      </c>
      <c r="C12" s="2">
        <v>289</v>
      </c>
      <c r="D12" s="2" t="s">
        <v>216</v>
      </c>
      <c r="E12" s="2" t="s">
        <v>216</v>
      </c>
      <c r="F12" s="2" t="s">
        <v>216</v>
      </c>
      <c r="G12" s="2" t="s">
        <v>216</v>
      </c>
      <c r="H12" s="2"/>
      <c r="I12" s="8">
        <v>60</v>
      </c>
      <c r="J12" s="8">
        <v>190</v>
      </c>
      <c r="K12" s="8">
        <f t="shared" si="0"/>
        <v>95</v>
      </c>
      <c r="L12" s="35">
        <v>2</v>
      </c>
    </row>
    <row r="13" spans="1:12">
      <c r="A13" s="2" t="s">
        <v>124</v>
      </c>
      <c r="B13" s="2" t="s">
        <v>123</v>
      </c>
      <c r="C13" s="2">
        <v>312</v>
      </c>
      <c r="D13" s="2"/>
      <c r="E13" s="2" t="s">
        <v>216</v>
      </c>
      <c r="F13" s="2" t="s">
        <v>216</v>
      </c>
      <c r="G13" s="2" t="s">
        <v>216</v>
      </c>
      <c r="H13" s="2" t="s">
        <v>216</v>
      </c>
      <c r="I13" s="8">
        <v>70</v>
      </c>
      <c r="J13" s="8">
        <v>220</v>
      </c>
      <c r="K13" s="8">
        <f t="shared" si="0"/>
        <v>110</v>
      </c>
      <c r="L13" s="35">
        <v>2</v>
      </c>
    </row>
    <row r="14" spans="1:12">
      <c r="A14" s="2" t="s">
        <v>124</v>
      </c>
      <c r="B14" s="2" t="s">
        <v>123</v>
      </c>
      <c r="C14" s="2">
        <v>311</v>
      </c>
      <c r="D14" s="2"/>
      <c r="E14" s="2" t="s">
        <v>216</v>
      </c>
      <c r="F14" s="2" t="s">
        <v>216</v>
      </c>
      <c r="G14" s="2" t="s">
        <v>216</v>
      </c>
      <c r="H14" s="2" t="s">
        <v>216</v>
      </c>
      <c r="I14" s="8">
        <v>70</v>
      </c>
      <c r="J14" s="8">
        <v>220</v>
      </c>
      <c r="K14" s="8">
        <f t="shared" si="0"/>
        <v>110</v>
      </c>
      <c r="L14" s="35">
        <v>2</v>
      </c>
    </row>
    <row r="15" spans="1:12">
      <c r="A15" s="2" t="s">
        <v>125</v>
      </c>
      <c r="B15" s="2" t="s">
        <v>128</v>
      </c>
      <c r="C15" s="2">
        <v>284</v>
      </c>
      <c r="D15" s="2" t="s">
        <v>216</v>
      </c>
      <c r="E15" s="2" t="s">
        <v>216</v>
      </c>
      <c r="F15" s="2" t="s">
        <v>216</v>
      </c>
      <c r="G15" s="2" t="s">
        <v>216</v>
      </c>
      <c r="H15" s="2"/>
      <c r="I15" s="8">
        <v>74</v>
      </c>
      <c r="J15" s="8">
        <v>240</v>
      </c>
      <c r="K15" s="8">
        <f t="shared" si="0"/>
        <v>120</v>
      </c>
      <c r="L15" s="35">
        <v>1</v>
      </c>
    </row>
    <row r="16" spans="1:12">
      <c r="A16" s="2" t="s">
        <v>125</v>
      </c>
      <c r="B16" s="2" t="s">
        <v>128</v>
      </c>
      <c r="C16" s="2">
        <v>307</v>
      </c>
      <c r="D16" s="2"/>
      <c r="E16" s="2" t="s">
        <v>216</v>
      </c>
      <c r="F16" s="2" t="s">
        <v>216</v>
      </c>
      <c r="G16" s="2" t="s">
        <v>216</v>
      </c>
      <c r="H16" s="2" t="s">
        <v>216</v>
      </c>
      <c r="I16" s="8">
        <v>78</v>
      </c>
      <c r="J16" s="8">
        <v>250</v>
      </c>
      <c r="K16" s="8">
        <f t="shared" si="0"/>
        <v>125</v>
      </c>
      <c r="L16" s="35">
        <v>1</v>
      </c>
    </row>
    <row r="17" spans="1:12">
      <c r="A17" s="2" t="s">
        <v>126</v>
      </c>
      <c r="B17" s="2" t="s">
        <v>128</v>
      </c>
      <c r="C17" s="2">
        <v>306</v>
      </c>
      <c r="D17" s="2"/>
      <c r="E17" s="2" t="s">
        <v>216</v>
      </c>
      <c r="F17" s="2" t="s">
        <v>216</v>
      </c>
      <c r="G17" s="2" t="s">
        <v>216</v>
      </c>
      <c r="H17" s="2" t="s">
        <v>216</v>
      </c>
      <c r="I17" s="8">
        <v>78</v>
      </c>
      <c r="J17" s="8">
        <v>250</v>
      </c>
      <c r="K17" s="8">
        <f t="shared" si="0"/>
        <v>125</v>
      </c>
      <c r="L17" s="35">
        <v>1</v>
      </c>
    </row>
    <row r="18" spans="1:12">
      <c r="A18" s="2" t="s">
        <v>127</v>
      </c>
      <c r="B18" s="2" t="s">
        <v>131</v>
      </c>
      <c r="C18" s="2">
        <v>397</v>
      </c>
      <c r="D18" s="2" t="s">
        <v>216</v>
      </c>
      <c r="E18" s="2" t="s">
        <v>216</v>
      </c>
      <c r="F18" s="2" t="s">
        <v>216</v>
      </c>
      <c r="G18" s="2" t="s">
        <v>216</v>
      </c>
      <c r="H18" s="2"/>
      <c r="I18" s="8">
        <v>32</v>
      </c>
      <c r="J18" s="8">
        <v>100</v>
      </c>
      <c r="K18" s="8">
        <f t="shared" si="0"/>
        <v>50</v>
      </c>
      <c r="L18" s="35">
        <v>3</v>
      </c>
    </row>
    <row r="19" spans="1:12">
      <c r="A19" s="2" t="s">
        <v>129</v>
      </c>
      <c r="B19" s="2" t="s">
        <v>132</v>
      </c>
      <c r="C19" s="2">
        <v>382</v>
      </c>
      <c r="D19" s="2" t="s">
        <v>216</v>
      </c>
      <c r="E19" s="2" t="s">
        <v>216</v>
      </c>
      <c r="F19" s="2" t="s">
        <v>216</v>
      </c>
      <c r="G19" s="2" t="s">
        <v>216</v>
      </c>
      <c r="H19" s="2"/>
      <c r="I19" s="8">
        <v>129</v>
      </c>
      <c r="J19" s="8">
        <v>410</v>
      </c>
      <c r="K19" s="8">
        <f t="shared" si="0"/>
        <v>205</v>
      </c>
      <c r="L19" s="35">
        <v>3</v>
      </c>
    </row>
    <row r="20" spans="1:12">
      <c r="A20" s="2" t="s">
        <v>130</v>
      </c>
      <c r="B20" s="2" t="s">
        <v>131</v>
      </c>
      <c r="C20" s="2">
        <v>398</v>
      </c>
      <c r="D20" s="2"/>
      <c r="E20" s="2" t="s">
        <v>216</v>
      </c>
      <c r="F20" s="2" t="s">
        <v>216</v>
      </c>
      <c r="G20" s="2" t="s">
        <v>216</v>
      </c>
      <c r="H20" s="2" t="s">
        <v>216</v>
      </c>
      <c r="I20" s="8">
        <v>32</v>
      </c>
      <c r="J20" s="8">
        <v>100</v>
      </c>
      <c r="K20" s="8">
        <f t="shared" si="0"/>
        <v>50</v>
      </c>
      <c r="L20" s="35">
        <v>3</v>
      </c>
    </row>
    <row r="21" spans="1:12">
      <c r="A21" s="2" t="s">
        <v>133</v>
      </c>
      <c r="B21" s="2" t="s">
        <v>134</v>
      </c>
      <c r="C21" s="2">
        <v>419</v>
      </c>
      <c r="D21" s="2"/>
      <c r="E21" s="2"/>
      <c r="F21" s="2" t="s">
        <v>216</v>
      </c>
      <c r="G21" s="2"/>
      <c r="H21" s="2"/>
      <c r="I21" s="8">
        <v>30</v>
      </c>
      <c r="J21" s="8">
        <v>100</v>
      </c>
      <c r="K21" s="8">
        <f t="shared" si="0"/>
        <v>50</v>
      </c>
      <c r="L21" s="36" t="s">
        <v>217</v>
      </c>
    </row>
    <row r="22" spans="1:12">
      <c r="A22" s="2" t="s">
        <v>135</v>
      </c>
      <c r="B22" s="2" t="s">
        <v>136</v>
      </c>
      <c r="C22" s="2">
        <v>389</v>
      </c>
      <c r="D22" s="2"/>
      <c r="E22" s="2" t="s">
        <v>216</v>
      </c>
      <c r="F22" s="2" t="s">
        <v>216</v>
      </c>
      <c r="G22" s="2"/>
      <c r="H22" s="2"/>
      <c r="I22" s="8">
        <v>52.5</v>
      </c>
      <c r="J22" s="8">
        <v>170</v>
      </c>
      <c r="K22" s="8">
        <f t="shared" si="0"/>
        <v>85</v>
      </c>
      <c r="L22" s="36" t="s">
        <v>217</v>
      </c>
    </row>
    <row r="23" spans="1:12">
      <c r="A23" s="2" t="s">
        <v>141</v>
      </c>
      <c r="B23" s="2" t="s">
        <v>140</v>
      </c>
      <c r="C23" s="2">
        <v>386</v>
      </c>
      <c r="D23" s="2"/>
      <c r="E23" s="2" t="s">
        <v>216</v>
      </c>
      <c r="F23" s="2" t="s">
        <v>216</v>
      </c>
      <c r="G23" s="2"/>
      <c r="H23" s="2"/>
      <c r="I23" s="8">
        <v>37.5</v>
      </c>
      <c r="J23" s="8">
        <f>I23*3.2</f>
        <v>120</v>
      </c>
      <c r="K23" s="8">
        <f t="shared" si="0"/>
        <v>60</v>
      </c>
      <c r="L23" s="36" t="s">
        <v>217</v>
      </c>
    </row>
    <row r="24" spans="1:12">
      <c r="A24" s="2" t="s">
        <v>142</v>
      </c>
      <c r="B24" s="2" t="s">
        <v>137</v>
      </c>
      <c r="C24" s="2">
        <v>387</v>
      </c>
      <c r="D24" s="2"/>
      <c r="E24" s="2" t="s">
        <v>216</v>
      </c>
      <c r="F24" s="2" t="s">
        <v>216</v>
      </c>
      <c r="G24" s="2"/>
      <c r="H24" s="2"/>
      <c r="I24" s="8">
        <v>37.5</v>
      </c>
      <c r="J24" s="8">
        <f>I24*3.2</f>
        <v>120</v>
      </c>
      <c r="K24" s="8">
        <f t="shared" si="0"/>
        <v>60</v>
      </c>
      <c r="L24" s="36" t="s">
        <v>217</v>
      </c>
    </row>
    <row r="25" spans="1:12">
      <c r="A25" s="2" t="s">
        <v>143</v>
      </c>
      <c r="B25" s="2" t="s">
        <v>138</v>
      </c>
      <c r="C25" s="2">
        <v>385</v>
      </c>
      <c r="D25" s="2"/>
      <c r="E25" s="2" t="s">
        <v>216</v>
      </c>
      <c r="F25" s="2" t="s">
        <v>216</v>
      </c>
      <c r="G25" s="2"/>
      <c r="H25" s="2"/>
      <c r="I25" s="8">
        <v>37.5</v>
      </c>
      <c r="J25" s="8">
        <f>I25*3.2</f>
        <v>120</v>
      </c>
      <c r="K25" s="8">
        <f t="shared" si="0"/>
        <v>60</v>
      </c>
      <c r="L25" s="36" t="s">
        <v>217</v>
      </c>
    </row>
    <row r="26" spans="1:12">
      <c r="A26" s="2" t="s">
        <v>144</v>
      </c>
      <c r="B26" s="2" t="s">
        <v>139</v>
      </c>
      <c r="C26" s="2">
        <v>388</v>
      </c>
      <c r="D26" s="2"/>
      <c r="E26" s="2" t="s">
        <v>216</v>
      </c>
      <c r="F26" s="2"/>
      <c r="G26" s="2"/>
      <c r="H26" s="2"/>
      <c r="I26" s="8">
        <v>37.5</v>
      </c>
      <c r="J26" s="8">
        <f>I26*3.2</f>
        <v>120</v>
      </c>
      <c r="K26" s="8">
        <f t="shared" si="0"/>
        <v>60</v>
      </c>
      <c r="L26" s="36" t="s">
        <v>221</v>
      </c>
    </row>
    <row r="27" spans="1:12">
      <c r="A27" s="2" t="s">
        <v>145</v>
      </c>
      <c r="B27" s="2" t="s">
        <v>147</v>
      </c>
      <c r="C27" s="2">
        <v>511</v>
      </c>
      <c r="D27" s="2"/>
      <c r="E27" s="2" t="s">
        <v>216</v>
      </c>
      <c r="F27" s="2" t="s">
        <v>216</v>
      </c>
      <c r="G27" s="2" t="s">
        <v>216</v>
      </c>
      <c r="H27" s="2" t="s">
        <v>216</v>
      </c>
      <c r="I27" s="8">
        <v>9</v>
      </c>
      <c r="J27" s="8">
        <v>30</v>
      </c>
      <c r="K27" s="8">
        <f t="shared" si="0"/>
        <v>15</v>
      </c>
      <c r="L27" s="36" t="s">
        <v>220</v>
      </c>
    </row>
    <row r="28" spans="1:12">
      <c r="A28" s="2" t="s">
        <v>146</v>
      </c>
      <c r="B28" s="2" t="s">
        <v>148</v>
      </c>
      <c r="C28" s="2">
        <v>509</v>
      </c>
      <c r="D28" s="2"/>
      <c r="E28" s="2" t="s">
        <v>216</v>
      </c>
      <c r="F28" s="2" t="s">
        <v>216</v>
      </c>
      <c r="G28" s="2" t="s">
        <v>216</v>
      </c>
      <c r="H28" s="2" t="s">
        <v>216</v>
      </c>
      <c r="I28" s="8">
        <v>9</v>
      </c>
      <c r="J28" s="8">
        <v>30</v>
      </c>
      <c r="K28" s="8">
        <f t="shared" si="0"/>
        <v>15</v>
      </c>
      <c r="L28" s="36" t="s">
        <v>220</v>
      </c>
    </row>
    <row r="29" spans="1:12">
      <c r="A29" s="2" t="s">
        <v>149</v>
      </c>
      <c r="B29" s="2" t="s">
        <v>156</v>
      </c>
      <c r="C29" s="2">
        <v>410</v>
      </c>
      <c r="D29" s="2"/>
      <c r="E29" s="2"/>
      <c r="F29" s="2"/>
      <c r="G29" s="2"/>
      <c r="H29" s="2"/>
      <c r="I29" s="8">
        <v>45</v>
      </c>
      <c r="J29" s="8">
        <v>140</v>
      </c>
      <c r="K29" s="8">
        <f t="shared" si="0"/>
        <v>70</v>
      </c>
      <c r="L29" s="36" t="s">
        <v>217</v>
      </c>
    </row>
    <row r="30" spans="1:12">
      <c r="A30" s="2" t="s">
        <v>150</v>
      </c>
      <c r="B30" s="2" t="s">
        <v>155</v>
      </c>
      <c r="C30" s="2">
        <v>238</v>
      </c>
      <c r="D30" s="2"/>
      <c r="E30" s="2"/>
      <c r="F30" s="2"/>
      <c r="G30" s="2"/>
      <c r="H30" s="2"/>
      <c r="I30" s="8">
        <v>30</v>
      </c>
      <c r="J30" s="8">
        <v>100</v>
      </c>
      <c r="K30" s="8">
        <f t="shared" si="0"/>
        <v>50</v>
      </c>
      <c r="L30" s="36" t="s">
        <v>220</v>
      </c>
    </row>
    <row r="31" spans="1:12">
      <c r="A31" s="2" t="s">
        <v>151</v>
      </c>
      <c r="B31" s="2" t="s">
        <v>157</v>
      </c>
      <c r="C31" s="2">
        <v>234</v>
      </c>
      <c r="D31" s="2"/>
      <c r="E31" s="2"/>
      <c r="F31" s="2"/>
      <c r="G31" s="2"/>
      <c r="H31" s="2"/>
      <c r="I31" s="8">
        <v>255</v>
      </c>
      <c r="J31" s="8">
        <v>800</v>
      </c>
      <c r="K31" s="8">
        <f t="shared" si="0"/>
        <v>400</v>
      </c>
      <c r="L31" s="36" t="s">
        <v>222</v>
      </c>
    </row>
    <row r="32" spans="1:12">
      <c r="A32" s="2" t="s">
        <v>152</v>
      </c>
      <c r="B32" s="2" t="s">
        <v>157</v>
      </c>
      <c r="C32" s="2">
        <v>235</v>
      </c>
      <c r="D32" s="2"/>
      <c r="E32" s="2"/>
      <c r="F32" s="2"/>
      <c r="G32" s="2"/>
      <c r="H32" s="2"/>
      <c r="I32" s="8">
        <v>255</v>
      </c>
      <c r="J32" s="8">
        <v>800</v>
      </c>
      <c r="K32" s="8">
        <f t="shared" si="0"/>
        <v>400</v>
      </c>
      <c r="L32" s="36" t="s">
        <v>222</v>
      </c>
    </row>
    <row r="33" spans="1:12">
      <c r="A33" s="2" t="s">
        <v>153</v>
      </c>
      <c r="B33" s="2" t="s">
        <v>158</v>
      </c>
      <c r="C33" s="2">
        <v>236</v>
      </c>
      <c r="D33" s="2"/>
      <c r="E33" s="2"/>
      <c r="F33" s="2"/>
      <c r="G33" s="2"/>
      <c r="H33" s="2"/>
      <c r="I33" s="8">
        <v>277</v>
      </c>
      <c r="J33" s="8">
        <v>900</v>
      </c>
      <c r="K33" s="8">
        <f t="shared" si="0"/>
        <v>450</v>
      </c>
      <c r="L33" s="36" t="s">
        <v>222</v>
      </c>
    </row>
    <row r="34" spans="1:12">
      <c r="A34" s="2" t="s">
        <v>154</v>
      </c>
      <c r="B34" s="2" t="s">
        <v>158</v>
      </c>
      <c r="C34" s="2">
        <v>237</v>
      </c>
      <c r="D34" s="2"/>
      <c r="E34" s="2"/>
      <c r="F34" s="2"/>
      <c r="G34" s="2"/>
      <c r="H34" s="2"/>
      <c r="I34" s="8">
        <v>277</v>
      </c>
      <c r="J34" s="8">
        <v>900</v>
      </c>
      <c r="K34" s="8">
        <f t="shared" si="0"/>
        <v>450</v>
      </c>
      <c r="L34" s="36" t="s">
        <v>222</v>
      </c>
    </row>
    <row r="35" spans="1:12">
      <c r="A35" s="2" t="s">
        <v>160</v>
      </c>
      <c r="B35" s="2" t="s">
        <v>159</v>
      </c>
      <c r="C35" s="2">
        <v>417</v>
      </c>
      <c r="D35" s="2"/>
      <c r="E35" s="2"/>
      <c r="F35" s="2"/>
      <c r="G35" s="2"/>
      <c r="H35" s="2"/>
      <c r="I35" s="8">
        <v>330</v>
      </c>
      <c r="J35" s="8">
        <v>1050</v>
      </c>
      <c r="K35" s="8">
        <f t="shared" si="0"/>
        <v>525</v>
      </c>
      <c r="L35" s="36" t="s">
        <v>219</v>
      </c>
    </row>
    <row r="36" spans="1:12">
      <c r="A36" s="2" t="s">
        <v>161</v>
      </c>
      <c r="B36" s="2" t="s">
        <v>162</v>
      </c>
      <c r="C36" s="2">
        <v>806</v>
      </c>
      <c r="D36" s="2"/>
      <c r="E36" s="2"/>
      <c r="F36" s="2"/>
      <c r="G36" s="2"/>
      <c r="H36" s="2"/>
      <c r="I36" s="8">
        <v>52.5</v>
      </c>
      <c r="J36" s="8">
        <v>180</v>
      </c>
      <c r="K36" s="8">
        <f t="shared" si="0"/>
        <v>90</v>
      </c>
      <c r="L36" s="36" t="s">
        <v>224</v>
      </c>
    </row>
    <row r="37" spans="1:12">
      <c r="A37" s="2" t="s">
        <v>163</v>
      </c>
      <c r="B37" s="2" t="s">
        <v>168</v>
      </c>
      <c r="C37" s="2">
        <v>230</v>
      </c>
      <c r="D37" s="2"/>
      <c r="E37" s="2"/>
      <c r="F37" s="2"/>
      <c r="G37" s="2"/>
      <c r="H37" s="2"/>
      <c r="I37" s="8">
        <v>240</v>
      </c>
      <c r="J37" s="8">
        <v>750</v>
      </c>
      <c r="K37" s="8">
        <f t="shared" si="0"/>
        <v>375</v>
      </c>
      <c r="L37" s="36" t="s">
        <v>225</v>
      </c>
    </row>
    <row r="38" spans="1:12">
      <c r="A38" s="2" t="s">
        <v>164</v>
      </c>
      <c r="B38" s="2" t="s">
        <v>169</v>
      </c>
      <c r="C38" s="2">
        <v>229</v>
      </c>
      <c r="D38" s="2"/>
      <c r="E38" s="2"/>
      <c r="F38" s="2"/>
      <c r="G38" s="2"/>
      <c r="H38" s="2"/>
      <c r="I38" s="8">
        <v>225</v>
      </c>
      <c r="J38" s="8">
        <v>700</v>
      </c>
      <c r="K38" s="8">
        <f t="shared" si="0"/>
        <v>350</v>
      </c>
      <c r="L38" s="36" t="s">
        <v>225</v>
      </c>
    </row>
    <row r="39" spans="1:12">
      <c r="A39" s="2" t="s">
        <v>165</v>
      </c>
      <c r="B39" s="2" t="s">
        <v>170</v>
      </c>
      <c r="C39" s="2">
        <v>225</v>
      </c>
      <c r="D39" s="2"/>
      <c r="E39" s="2"/>
      <c r="F39" s="2"/>
      <c r="G39" s="2"/>
      <c r="H39" s="2"/>
      <c r="I39" s="8">
        <v>165</v>
      </c>
      <c r="J39" s="8">
        <v>530</v>
      </c>
      <c r="K39" s="8">
        <f t="shared" si="0"/>
        <v>265</v>
      </c>
      <c r="L39" s="36" t="s">
        <v>223</v>
      </c>
    </row>
    <row r="40" spans="1:12">
      <c r="A40" s="2" t="s">
        <v>166</v>
      </c>
      <c r="B40" s="2" t="s">
        <v>172</v>
      </c>
      <c r="C40" s="2">
        <v>20</v>
      </c>
      <c r="D40" s="2"/>
      <c r="E40" s="2"/>
      <c r="F40" s="2"/>
      <c r="G40" s="2"/>
      <c r="H40" s="2"/>
      <c r="I40" s="8">
        <v>45</v>
      </c>
      <c r="J40" s="8">
        <v>150</v>
      </c>
      <c r="K40" s="8">
        <f t="shared" si="0"/>
        <v>75</v>
      </c>
      <c r="L40" s="36" t="s">
        <v>221</v>
      </c>
    </row>
    <row r="41" spans="1:12">
      <c r="A41" s="2" t="s">
        <v>167</v>
      </c>
      <c r="B41" s="2" t="s">
        <v>171</v>
      </c>
      <c r="C41" s="2">
        <v>10</v>
      </c>
      <c r="D41" s="2"/>
      <c r="E41" s="2"/>
      <c r="F41" s="2"/>
      <c r="G41" s="2"/>
      <c r="H41" s="2"/>
      <c r="I41" s="8">
        <v>52.5</v>
      </c>
      <c r="J41" s="8">
        <v>150</v>
      </c>
      <c r="K41" s="8">
        <f t="shared" si="0"/>
        <v>75</v>
      </c>
      <c r="L41" s="36" t="s">
        <v>217</v>
      </c>
    </row>
    <row r="42" spans="1:12">
      <c r="A42" s="2" t="s">
        <v>173</v>
      </c>
      <c r="B42" s="2" t="s">
        <v>178</v>
      </c>
      <c r="C42" s="2">
        <v>946</v>
      </c>
      <c r="D42" s="2"/>
      <c r="E42" s="2" t="s">
        <v>216</v>
      </c>
      <c r="F42" s="2" t="s">
        <v>216</v>
      </c>
      <c r="G42" s="2" t="s">
        <v>216</v>
      </c>
      <c r="H42" s="2"/>
      <c r="I42" s="8">
        <v>37.5</v>
      </c>
      <c r="J42" s="8">
        <f>I42*3.2</f>
        <v>120</v>
      </c>
      <c r="K42" s="8">
        <f t="shared" si="0"/>
        <v>60</v>
      </c>
      <c r="L42" s="36" t="s">
        <v>217</v>
      </c>
    </row>
    <row r="43" spans="1:12">
      <c r="A43" s="2" t="s">
        <v>174</v>
      </c>
      <c r="B43" s="2" t="s">
        <v>179</v>
      </c>
      <c r="C43" s="2">
        <v>945</v>
      </c>
      <c r="D43" s="2"/>
      <c r="E43" s="2" t="s">
        <v>216</v>
      </c>
      <c r="F43" s="2" t="s">
        <v>216</v>
      </c>
      <c r="G43" s="2" t="s">
        <v>216</v>
      </c>
      <c r="H43" s="2"/>
      <c r="I43" s="8">
        <v>37.5</v>
      </c>
      <c r="J43" s="8">
        <f>I43*3.2</f>
        <v>120</v>
      </c>
      <c r="K43" s="8">
        <f t="shared" si="0"/>
        <v>60</v>
      </c>
      <c r="L43" s="36" t="s">
        <v>217</v>
      </c>
    </row>
    <row r="44" spans="1:12">
      <c r="A44" s="2" t="s">
        <v>175</v>
      </c>
      <c r="B44" s="2" t="s">
        <v>181</v>
      </c>
      <c r="C44" s="2">
        <v>944</v>
      </c>
      <c r="D44" s="2"/>
      <c r="E44" s="2" t="s">
        <v>216</v>
      </c>
      <c r="F44" s="2" t="s">
        <v>216</v>
      </c>
      <c r="G44" s="2" t="s">
        <v>216</v>
      </c>
      <c r="H44" s="2"/>
      <c r="I44" s="8">
        <v>33</v>
      </c>
      <c r="J44" s="8">
        <v>110</v>
      </c>
      <c r="K44" s="8">
        <f t="shared" si="0"/>
        <v>55</v>
      </c>
      <c r="L44" s="36" t="s">
        <v>221</v>
      </c>
    </row>
    <row r="45" spans="1:12">
      <c r="A45" s="2" t="s">
        <v>176</v>
      </c>
      <c r="B45" s="2" t="s">
        <v>180</v>
      </c>
      <c r="C45" s="2">
        <v>943</v>
      </c>
      <c r="D45" s="2"/>
      <c r="E45" s="2" t="s">
        <v>216</v>
      </c>
      <c r="F45" s="2" t="s">
        <v>216</v>
      </c>
      <c r="G45" s="2" t="s">
        <v>216</v>
      </c>
      <c r="H45" s="2"/>
      <c r="I45" s="8">
        <v>33</v>
      </c>
      <c r="J45" s="8">
        <v>110</v>
      </c>
      <c r="K45" s="8">
        <f t="shared" si="0"/>
        <v>55</v>
      </c>
      <c r="L45" s="36" t="s">
        <v>221</v>
      </c>
    </row>
    <row r="46" spans="1:12">
      <c r="A46" s="2" t="s">
        <v>177</v>
      </c>
      <c r="B46" s="2" t="s">
        <v>182</v>
      </c>
      <c r="C46" s="2">
        <v>947</v>
      </c>
      <c r="D46" s="2"/>
      <c r="E46" s="2" t="s">
        <v>216</v>
      </c>
      <c r="F46" s="2" t="s">
        <v>216</v>
      </c>
      <c r="G46" s="2" t="s">
        <v>216</v>
      </c>
      <c r="H46" s="2"/>
      <c r="I46" s="8">
        <v>40.5</v>
      </c>
      <c r="J46" s="8">
        <v>130</v>
      </c>
      <c r="K46" s="8">
        <f t="shared" si="0"/>
        <v>65</v>
      </c>
      <c r="L46" s="36" t="s">
        <v>219</v>
      </c>
    </row>
    <row r="47" spans="1:12">
      <c r="A47" s="2" t="s">
        <v>183</v>
      </c>
      <c r="B47" s="2" t="s">
        <v>192</v>
      </c>
      <c r="C47" s="2">
        <v>394</v>
      </c>
      <c r="D47" s="2" t="s">
        <v>216</v>
      </c>
      <c r="E47" s="2" t="s">
        <v>216</v>
      </c>
      <c r="F47" s="2" t="s">
        <v>216</v>
      </c>
      <c r="G47" s="2" t="s">
        <v>216</v>
      </c>
      <c r="H47" s="2" t="s">
        <v>216</v>
      </c>
      <c r="I47" s="8">
        <v>60</v>
      </c>
      <c r="J47" s="8">
        <v>190</v>
      </c>
      <c r="K47" s="8">
        <f t="shared" si="0"/>
        <v>95</v>
      </c>
      <c r="L47" s="36" t="s">
        <v>219</v>
      </c>
    </row>
    <row r="48" spans="1:12">
      <c r="A48" s="2" t="s">
        <v>184</v>
      </c>
      <c r="B48" s="2" t="s">
        <v>199</v>
      </c>
      <c r="C48" s="2">
        <v>393</v>
      </c>
      <c r="D48" s="2"/>
      <c r="E48" s="2" t="s">
        <v>216</v>
      </c>
      <c r="F48" s="2" t="s">
        <v>216</v>
      </c>
      <c r="G48" s="2" t="s">
        <v>216</v>
      </c>
      <c r="H48" s="2"/>
      <c r="I48" s="8">
        <v>30</v>
      </c>
      <c r="J48" s="8">
        <v>100</v>
      </c>
      <c r="K48" s="8">
        <f t="shared" si="0"/>
        <v>50</v>
      </c>
      <c r="L48" s="36" t="s">
        <v>219</v>
      </c>
    </row>
    <row r="49" spans="1:12">
      <c r="A49" s="2" t="s">
        <v>185</v>
      </c>
      <c r="B49" s="2" t="s">
        <v>200</v>
      </c>
      <c r="C49" s="2">
        <v>392</v>
      </c>
      <c r="D49" s="2"/>
      <c r="E49" s="2" t="s">
        <v>216</v>
      </c>
      <c r="F49" s="2" t="s">
        <v>216</v>
      </c>
      <c r="G49" s="2" t="s">
        <v>216</v>
      </c>
      <c r="H49" s="2"/>
      <c r="I49" s="8">
        <v>30</v>
      </c>
      <c r="J49" s="8">
        <v>100</v>
      </c>
      <c r="K49" s="8">
        <f t="shared" si="0"/>
        <v>50</v>
      </c>
      <c r="L49" s="36" t="s">
        <v>219</v>
      </c>
    </row>
    <row r="50" spans="1:12">
      <c r="A50" s="2" t="s">
        <v>186</v>
      </c>
      <c r="B50" s="2" t="s">
        <v>194</v>
      </c>
      <c r="C50" s="2">
        <v>391</v>
      </c>
      <c r="D50" s="2"/>
      <c r="E50" s="2" t="s">
        <v>216</v>
      </c>
      <c r="F50" s="2" t="s">
        <v>216</v>
      </c>
      <c r="G50" s="2" t="s">
        <v>216</v>
      </c>
      <c r="H50" s="2"/>
      <c r="I50" s="8">
        <v>27</v>
      </c>
      <c r="J50" s="8">
        <v>90</v>
      </c>
      <c r="K50" s="8">
        <f t="shared" si="0"/>
        <v>45</v>
      </c>
      <c r="L50" s="36" t="s">
        <v>219</v>
      </c>
    </row>
    <row r="51" spans="1:12">
      <c r="A51" s="2" t="s">
        <v>187</v>
      </c>
      <c r="B51" s="2" t="s">
        <v>195</v>
      </c>
      <c r="C51" s="2">
        <v>390</v>
      </c>
      <c r="D51" s="2"/>
      <c r="E51" s="2" t="s">
        <v>216</v>
      </c>
      <c r="F51" s="2" t="s">
        <v>216</v>
      </c>
      <c r="G51" s="2" t="s">
        <v>216</v>
      </c>
      <c r="H51" s="2"/>
      <c r="I51" s="8">
        <v>27</v>
      </c>
      <c r="J51" s="8">
        <v>90</v>
      </c>
      <c r="K51" s="8">
        <f t="shared" si="0"/>
        <v>45</v>
      </c>
      <c r="L51" s="36" t="s">
        <v>219</v>
      </c>
    </row>
    <row r="52" spans="1:12">
      <c r="A52" s="2" t="s">
        <v>188</v>
      </c>
      <c r="B52" s="2" t="s">
        <v>198</v>
      </c>
      <c r="C52" s="2">
        <v>675</v>
      </c>
      <c r="D52" s="2"/>
      <c r="E52" s="2" t="s">
        <v>216</v>
      </c>
      <c r="F52" s="2" t="s">
        <v>216</v>
      </c>
      <c r="G52" s="2" t="s">
        <v>216</v>
      </c>
      <c r="H52" s="2"/>
      <c r="I52" s="8">
        <v>30</v>
      </c>
      <c r="J52" s="8">
        <v>100</v>
      </c>
      <c r="K52" s="8">
        <f t="shared" si="0"/>
        <v>50</v>
      </c>
      <c r="L52" s="36" t="s">
        <v>219</v>
      </c>
    </row>
    <row r="53" spans="1:12">
      <c r="A53" s="2" t="s">
        <v>189</v>
      </c>
      <c r="B53" s="2" t="s">
        <v>193</v>
      </c>
      <c r="C53" s="2">
        <v>676</v>
      </c>
      <c r="D53" s="2"/>
      <c r="E53" s="2" t="s">
        <v>216</v>
      </c>
      <c r="F53" s="2" t="s">
        <v>216</v>
      </c>
      <c r="G53" s="2" t="s">
        <v>216</v>
      </c>
      <c r="H53" s="2"/>
      <c r="I53" s="8">
        <v>33</v>
      </c>
      <c r="J53" s="8">
        <v>110</v>
      </c>
      <c r="K53" s="8">
        <f t="shared" si="0"/>
        <v>55</v>
      </c>
      <c r="L53" s="36" t="s">
        <v>219</v>
      </c>
    </row>
    <row r="54" spans="1:12">
      <c r="A54" s="2" t="s">
        <v>190</v>
      </c>
      <c r="B54" s="2" t="s">
        <v>196</v>
      </c>
      <c r="C54" s="2">
        <v>438</v>
      </c>
      <c r="D54" s="2"/>
      <c r="E54" s="2" t="s">
        <v>216</v>
      </c>
      <c r="F54" s="2" t="s">
        <v>216</v>
      </c>
      <c r="G54" s="2" t="s">
        <v>216</v>
      </c>
      <c r="H54" s="2"/>
      <c r="I54" s="8">
        <v>34.5</v>
      </c>
      <c r="J54" s="8">
        <v>110</v>
      </c>
      <c r="K54" s="8">
        <f t="shared" si="0"/>
        <v>55</v>
      </c>
      <c r="L54" s="36" t="s">
        <v>218</v>
      </c>
    </row>
    <row r="55" spans="1:12">
      <c r="A55" s="2" t="s">
        <v>191</v>
      </c>
      <c r="B55" s="2" t="s">
        <v>197</v>
      </c>
      <c r="C55" s="2">
        <v>949</v>
      </c>
      <c r="D55" s="2"/>
      <c r="E55" s="2" t="s">
        <v>216</v>
      </c>
      <c r="F55" s="2" t="s">
        <v>216</v>
      </c>
      <c r="G55" s="2" t="s">
        <v>216</v>
      </c>
      <c r="H55" s="2"/>
      <c r="I55" s="8">
        <v>37.5</v>
      </c>
      <c r="J55" s="8">
        <v>150</v>
      </c>
      <c r="K55" s="8">
        <f t="shared" si="0"/>
        <v>75</v>
      </c>
      <c r="L55" s="36" t="s">
        <v>221</v>
      </c>
    </row>
  </sheetData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0"/>
  <sheetViews>
    <sheetView rightToLeft="1" topLeftCell="A10" workbookViewId="0">
      <selection activeCell="S29" sqref="S29"/>
    </sheetView>
  </sheetViews>
  <sheetFormatPr defaultRowHeight="14.25"/>
  <cols>
    <col min="1" max="1" width="23.75" bestFit="1" customWidth="1"/>
    <col min="3" max="3" width="4.5" bestFit="1" customWidth="1"/>
    <col min="4" max="4" width="7.5" bestFit="1" customWidth="1"/>
    <col min="5" max="20" width="9" customWidth="1"/>
    <col min="22" max="22" width="9" style="20"/>
  </cols>
  <sheetData>
    <row r="1" spans="1:23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3</v>
      </c>
      <c r="S1" s="2" t="s">
        <v>2</v>
      </c>
      <c r="T1" s="2" t="s">
        <v>3</v>
      </c>
      <c r="U1" s="2" t="s">
        <v>0</v>
      </c>
      <c r="V1" s="19" t="s">
        <v>49</v>
      </c>
      <c r="W1" s="10" t="s">
        <v>50</v>
      </c>
    </row>
    <row r="2" spans="1:23">
      <c r="A2" s="12"/>
      <c r="B2" s="12"/>
      <c r="C2" s="2" t="s">
        <v>40</v>
      </c>
      <c r="D2" s="2" t="s">
        <v>86</v>
      </c>
      <c r="E2" s="2" t="s">
        <v>39</v>
      </c>
      <c r="F2" s="2" t="s">
        <v>38</v>
      </c>
      <c r="G2" s="2" t="s">
        <v>37</v>
      </c>
      <c r="H2" s="2" t="s">
        <v>36</v>
      </c>
      <c r="I2" s="2" t="s">
        <v>32</v>
      </c>
      <c r="J2" s="2" t="s">
        <v>33</v>
      </c>
      <c r="K2" s="7" t="s">
        <v>34</v>
      </c>
      <c r="L2" s="2" t="s">
        <v>35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52</v>
      </c>
      <c r="U2" s="2"/>
      <c r="V2" s="19"/>
      <c r="W2" s="11"/>
    </row>
    <row r="3" spans="1:23">
      <c r="A3" s="1" t="s">
        <v>68</v>
      </c>
      <c r="B3" s="12">
        <v>495</v>
      </c>
      <c r="C3" s="2"/>
      <c r="D3" s="2"/>
      <c r="E3" s="2"/>
      <c r="F3" s="2"/>
      <c r="G3" s="2"/>
      <c r="H3" s="2"/>
      <c r="I3" s="2"/>
      <c r="J3" s="2">
        <v>3</v>
      </c>
      <c r="K3" s="2">
        <v>3</v>
      </c>
      <c r="L3" s="2">
        <v>3</v>
      </c>
      <c r="M3" s="2">
        <v>4</v>
      </c>
      <c r="N3" s="2">
        <v>4</v>
      </c>
      <c r="O3" s="2">
        <v>3</v>
      </c>
      <c r="P3" s="2">
        <v>3</v>
      </c>
      <c r="Q3" s="2">
        <v>3</v>
      </c>
      <c r="R3" s="2">
        <v>3</v>
      </c>
      <c r="S3" s="2">
        <v>3</v>
      </c>
      <c r="T3" s="2">
        <v>2</v>
      </c>
      <c r="U3" s="12">
        <v>55</v>
      </c>
      <c r="V3" s="19">
        <v>750</v>
      </c>
      <c r="W3" s="11">
        <f t="shared" ref="W3:W15" si="0">V3/2</f>
        <v>375</v>
      </c>
    </row>
    <row r="4" spans="1:23">
      <c r="A4" s="1" t="s">
        <v>8</v>
      </c>
      <c r="B4" s="12">
        <v>494</v>
      </c>
      <c r="C4" s="2"/>
      <c r="D4" s="2"/>
      <c r="E4" s="2"/>
      <c r="F4" s="2"/>
      <c r="G4" s="2"/>
      <c r="H4" s="2"/>
      <c r="I4" s="2">
        <v>3</v>
      </c>
      <c r="J4" s="2">
        <v>4</v>
      </c>
      <c r="K4" s="2">
        <v>4</v>
      </c>
      <c r="L4" s="2">
        <v>6</v>
      </c>
      <c r="M4" s="2">
        <v>8</v>
      </c>
      <c r="N4" s="2">
        <v>8</v>
      </c>
      <c r="O4" s="2">
        <v>6</v>
      </c>
      <c r="P4" s="2">
        <v>6</v>
      </c>
      <c r="Q4" s="2">
        <v>4</v>
      </c>
      <c r="R4" s="2">
        <v>4</v>
      </c>
      <c r="S4" s="2">
        <v>4</v>
      </c>
      <c r="T4" s="2"/>
      <c r="U4" s="12">
        <v>57</v>
      </c>
      <c r="V4" s="19">
        <v>750</v>
      </c>
      <c r="W4" s="11">
        <f t="shared" si="0"/>
        <v>375</v>
      </c>
    </row>
    <row r="5" spans="1:23">
      <c r="A5" s="1" t="s">
        <v>65</v>
      </c>
      <c r="B5" s="12">
        <v>489</v>
      </c>
      <c r="C5" s="2">
        <v>2</v>
      </c>
      <c r="D5" s="2">
        <v>2</v>
      </c>
      <c r="E5" s="2">
        <v>3</v>
      </c>
      <c r="F5" s="2">
        <v>3</v>
      </c>
      <c r="G5" s="2">
        <v>4</v>
      </c>
      <c r="H5" s="2">
        <v>4</v>
      </c>
      <c r="I5" s="2">
        <v>3</v>
      </c>
      <c r="J5" s="2">
        <v>3</v>
      </c>
      <c r="K5" s="2">
        <v>3</v>
      </c>
      <c r="L5" s="2">
        <v>3</v>
      </c>
      <c r="M5" s="2">
        <v>4</v>
      </c>
      <c r="N5" s="2">
        <v>4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2</v>
      </c>
      <c r="U5" s="12">
        <v>55</v>
      </c>
      <c r="V5" s="19">
        <v>600</v>
      </c>
      <c r="W5" s="11">
        <f t="shared" si="0"/>
        <v>300</v>
      </c>
    </row>
    <row r="6" spans="1:23">
      <c r="A6" s="1" t="s">
        <v>75</v>
      </c>
      <c r="B6" s="12">
        <v>488</v>
      </c>
      <c r="C6" s="2">
        <v>6</v>
      </c>
      <c r="D6" s="2">
        <v>6</v>
      </c>
      <c r="E6" s="2">
        <v>8</v>
      </c>
      <c r="F6" s="2">
        <v>8</v>
      </c>
      <c r="G6" s="2">
        <v>12</v>
      </c>
      <c r="H6" s="2">
        <v>12</v>
      </c>
      <c r="I6" s="2">
        <v>8</v>
      </c>
      <c r="J6" s="2">
        <v>8</v>
      </c>
      <c r="K6" s="2">
        <v>8</v>
      </c>
      <c r="L6" s="2">
        <v>8</v>
      </c>
      <c r="M6" s="2">
        <v>12</v>
      </c>
      <c r="N6" s="2">
        <v>12</v>
      </c>
      <c r="O6" s="2">
        <v>12</v>
      </c>
      <c r="P6" s="2">
        <v>8</v>
      </c>
      <c r="Q6" s="2">
        <v>6</v>
      </c>
      <c r="R6" s="2">
        <v>6</v>
      </c>
      <c r="S6" s="2">
        <v>4</v>
      </c>
      <c r="T6" s="2">
        <v>3</v>
      </c>
      <c r="U6" s="12">
        <v>147</v>
      </c>
      <c r="V6" s="19">
        <v>650</v>
      </c>
      <c r="W6" s="11">
        <f t="shared" si="0"/>
        <v>325</v>
      </c>
    </row>
    <row r="7" spans="1:23">
      <c r="A7" s="1" t="s">
        <v>27</v>
      </c>
      <c r="B7" s="12">
        <v>496</v>
      </c>
      <c r="C7" s="2"/>
      <c r="D7" s="2"/>
      <c r="E7" s="2"/>
      <c r="F7" s="2"/>
      <c r="G7" s="2"/>
      <c r="H7" s="2"/>
      <c r="I7" s="2">
        <v>5</v>
      </c>
      <c r="J7" s="2">
        <v>8</v>
      </c>
      <c r="K7" s="2">
        <v>8</v>
      </c>
      <c r="L7" s="2">
        <v>12</v>
      </c>
      <c r="M7" s="2">
        <v>15</v>
      </c>
      <c r="N7" s="2">
        <v>15</v>
      </c>
      <c r="O7" s="2">
        <v>12</v>
      </c>
      <c r="P7" s="2">
        <v>12</v>
      </c>
      <c r="Q7" s="2">
        <v>10</v>
      </c>
      <c r="R7" s="2">
        <v>8</v>
      </c>
      <c r="S7" s="2">
        <v>6</v>
      </c>
      <c r="T7" s="2">
        <v>4</v>
      </c>
      <c r="U7" s="12">
        <v>115</v>
      </c>
      <c r="V7" s="19">
        <v>800</v>
      </c>
      <c r="W7" s="11">
        <f t="shared" si="0"/>
        <v>400</v>
      </c>
    </row>
    <row r="8" spans="1:23">
      <c r="A8" s="1" t="s">
        <v>87</v>
      </c>
      <c r="B8" s="12">
        <v>425</v>
      </c>
      <c r="C8" s="2"/>
      <c r="D8" s="2"/>
      <c r="E8" s="2"/>
      <c r="F8" s="2"/>
      <c r="G8" s="2"/>
      <c r="H8" s="2"/>
      <c r="I8" s="2">
        <v>3</v>
      </c>
      <c r="J8" s="2">
        <v>6</v>
      </c>
      <c r="K8" s="2">
        <v>8</v>
      </c>
      <c r="L8" s="2">
        <v>10</v>
      </c>
      <c r="M8" s="2">
        <v>12</v>
      </c>
      <c r="N8" s="2">
        <v>12</v>
      </c>
      <c r="O8" s="2">
        <v>10</v>
      </c>
      <c r="P8" s="2">
        <v>10</v>
      </c>
      <c r="Q8" s="2">
        <v>8</v>
      </c>
      <c r="R8" s="2">
        <v>6</v>
      </c>
      <c r="S8" s="2">
        <v>6</v>
      </c>
      <c r="T8" s="2">
        <v>4</v>
      </c>
      <c r="U8" s="12">
        <v>95</v>
      </c>
      <c r="V8" s="19">
        <v>800</v>
      </c>
      <c r="W8" s="11">
        <v>400</v>
      </c>
    </row>
    <row r="9" spans="1:23">
      <c r="A9" s="1" t="s">
        <v>12</v>
      </c>
      <c r="B9" s="12">
        <v>426</v>
      </c>
      <c r="C9" s="2">
        <v>5</v>
      </c>
      <c r="D9" s="2">
        <v>5</v>
      </c>
      <c r="E9" s="2">
        <v>8</v>
      </c>
      <c r="F9" s="2">
        <v>8</v>
      </c>
      <c r="G9" s="2">
        <v>12</v>
      </c>
      <c r="H9" s="2">
        <v>12</v>
      </c>
      <c r="I9" s="2">
        <v>8</v>
      </c>
      <c r="J9" s="2">
        <v>6</v>
      </c>
      <c r="K9" s="2">
        <v>5</v>
      </c>
      <c r="L9" s="2"/>
      <c r="M9" s="2"/>
      <c r="N9" s="2"/>
      <c r="O9" s="2"/>
      <c r="P9" s="2"/>
      <c r="Q9" s="2"/>
      <c r="R9" s="2"/>
      <c r="S9" s="2"/>
      <c r="T9" s="2"/>
      <c r="U9" s="12">
        <v>69</v>
      </c>
      <c r="V9" s="19">
        <v>800</v>
      </c>
      <c r="W9" s="11">
        <v>400</v>
      </c>
    </row>
    <row r="10" spans="1:23">
      <c r="A10" s="1" t="s">
        <v>12</v>
      </c>
      <c r="B10" s="12">
        <v>497</v>
      </c>
      <c r="C10" s="2">
        <v>4</v>
      </c>
      <c r="D10" s="2">
        <v>4</v>
      </c>
      <c r="E10" s="2">
        <v>6</v>
      </c>
      <c r="F10" s="2">
        <v>8</v>
      </c>
      <c r="G10" s="2">
        <v>8</v>
      </c>
      <c r="H10" s="2">
        <v>8</v>
      </c>
      <c r="I10" s="2">
        <v>8</v>
      </c>
      <c r="J10" s="2">
        <v>6</v>
      </c>
      <c r="K10" s="2">
        <v>4</v>
      </c>
      <c r="L10" s="2"/>
      <c r="M10" s="2"/>
      <c r="N10" s="2"/>
      <c r="O10" s="2"/>
      <c r="P10" s="2"/>
      <c r="Q10" s="2"/>
      <c r="R10" s="2"/>
      <c r="S10" s="2"/>
      <c r="T10" s="2"/>
      <c r="U10" s="12">
        <v>56</v>
      </c>
      <c r="V10" s="19">
        <v>800</v>
      </c>
      <c r="W10" s="11">
        <f t="shared" si="0"/>
        <v>400</v>
      </c>
    </row>
    <row r="11" spans="1:23">
      <c r="A11" s="1" t="s">
        <v>76</v>
      </c>
      <c r="B11" s="12">
        <v>487</v>
      </c>
      <c r="C11" s="2">
        <v>6</v>
      </c>
      <c r="D11" s="2">
        <v>6</v>
      </c>
      <c r="E11" s="2">
        <v>8</v>
      </c>
      <c r="F11" s="2">
        <v>8</v>
      </c>
      <c r="G11" s="2">
        <v>12</v>
      </c>
      <c r="H11" s="2">
        <v>12</v>
      </c>
      <c r="I11" s="2">
        <v>8</v>
      </c>
      <c r="J11" s="2">
        <v>8</v>
      </c>
      <c r="K11" s="2">
        <v>8</v>
      </c>
      <c r="L11" s="2">
        <v>8</v>
      </c>
      <c r="M11" s="2">
        <v>12</v>
      </c>
      <c r="N11" s="2">
        <v>12</v>
      </c>
      <c r="O11" s="2">
        <v>12</v>
      </c>
      <c r="P11" s="2">
        <v>8</v>
      </c>
      <c r="Q11" s="2">
        <v>6</v>
      </c>
      <c r="R11" s="2">
        <v>6</v>
      </c>
      <c r="S11" s="2">
        <v>4</v>
      </c>
      <c r="T11" s="2">
        <v>3</v>
      </c>
      <c r="U11" s="12">
        <v>147</v>
      </c>
      <c r="V11" s="19">
        <v>700</v>
      </c>
      <c r="W11" s="11">
        <f t="shared" si="0"/>
        <v>350</v>
      </c>
    </row>
    <row r="12" spans="1:23" ht="15">
      <c r="A12" s="1" t="s">
        <v>90</v>
      </c>
      <c r="B12" s="14">
        <v>433</v>
      </c>
      <c r="C12" s="2"/>
      <c r="D12" s="2"/>
      <c r="E12" s="2"/>
      <c r="F12" s="2"/>
      <c r="G12" s="2"/>
      <c r="H12" s="2"/>
      <c r="I12" s="2"/>
      <c r="J12" s="2">
        <v>8</v>
      </c>
      <c r="K12" s="2">
        <v>10</v>
      </c>
      <c r="L12" s="2">
        <v>10</v>
      </c>
      <c r="M12" s="2">
        <v>12</v>
      </c>
      <c r="N12" s="2">
        <v>12</v>
      </c>
      <c r="O12" s="2">
        <v>10</v>
      </c>
      <c r="P12" s="2">
        <v>10</v>
      </c>
      <c r="Q12" s="2">
        <v>8</v>
      </c>
      <c r="R12" s="2">
        <v>6</v>
      </c>
      <c r="S12" s="2">
        <v>4</v>
      </c>
      <c r="T12" s="2">
        <v>4</v>
      </c>
      <c r="U12" s="2">
        <v>94</v>
      </c>
      <c r="V12" s="19">
        <v>750</v>
      </c>
      <c r="W12" s="11">
        <f t="shared" si="0"/>
        <v>375</v>
      </c>
    </row>
    <row r="13" spans="1:23" ht="15">
      <c r="A13" s="1" t="s">
        <v>59</v>
      </c>
      <c r="B13" s="14">
        <v>505</v>
      </c>
      <c r="C13" s="2"/>
      <c r="D13" s="2"/>
      <c r="E13" s="2"/>
      <c r="F13" s="2"/>
      <c r="G13" s="2"/>
      <c r="H13" s="2"/>
      <c r="I13" s="2"/>
      <c r="J13" s="2">
        <v>6</v>
      </c>
      <c r="K13" s="2">
        <v>6</v>
      </c>
      <c r="L13" s="2">
        <v>8</v>
      </c>
      <c r="M13" s="2">
        <v>10</v>
      </c>
      <c r="N13" s="2">
        <v>10</v>
      </c>
      <c r="O13" s="2">
        <v>10</v>
      </c>
      <c r="P13" s="2">
        <v>8</v>
      </c>
      <c r="Q13" s="2">
        <v>6</v>
      </c>
      <c r="R13" s="2">
        <v>4</v>
      </c>
      <c r="S13" s="2">
        <v>4</v>
      </c>
      <c r="T13" s="2">
        <v>4</v>
      </c>
      <c r="U13" s="12">
        <v>76</v>
      </c>
      <c r="V13" s="19">
        <v>750</v>
      </c>
      <c r="W13" s="11">
        <f t="shared" ref="W13" si="1">V13/2</f>
        <v>375</v>
      </c>
    </row>
    <row r="14" spans="1:23" ht="15">
      <c r="A14" s="1" t="s">
        <v>58</v>
      </c>
      <c r="B14" s="14">
        <v>506</v>
      </c>
      <c r="C14" s="2">
        <v>5</v>
      </c>
      <c r="D14" s="2">
        <v>5</v>
      </c>
      <c r="E14" s="2">
        <v>8</v>
      </c>
      <c r="F14" s="2">
        <v>8</v>
      </c>
      <c r="G14" s="2">
        <v>12</v>
      </c>
      <c r="H14" s="2">
        <v>12</v>
      </c>
      <c r="I14" s="2">
        <v>8</v>
      </c>
      <c r="J14" s="2">
        <v>6</v>
      </c>
      <c r="K14" s="2">
        <v>5</v>
      </c>
      <c r="L14" s="2"/>
      <c r="M14" s="2"/>
      <c r="N14" s="2"/>
      <c r="O14" s="2"/>
      <c r="P14" s="2"/>
      <c r="Q14" s="2"/>
      <c r="R14" s="2"/>
      <c r="S14" s="2"/>
      <c r="T14" s="2"/>
      <c r="U14" s="12">
        <v>69</v>
      </c>
      <c r="V14" s="19">
        <v>750</v>
      </c>
      <c r="W14" s="11">
        <v>375</v>
      </c>
    </row>
    <row r="15" spans="1:23" ht="15">
      <c r="A15" s="1" t="s">
        <v>89</v>
      </c>
      <c r="B15" s="14">
        <v>434</v>
      </c>
      <c r="C15" s="2">
        <v>4</v>
      </c>
      <c r="D15" s="2">
        <v>4</v>
      </c>
      <c r="E15" s="2">
        <v>6</v>
      </c>
      <c r="F15" s="2">
        <v>6</v>
      </c>
      <c r="G15" s="2">
        <v>8</v>
      </c>
      <c r="H15" s="2">
        <v>8</v>
      </c>
      <c r="I15" s="2">
        <v>6</v>
      </c>
      <c r="J15" s="2">
        <v>4</v>
      </c>
      <c r="K15" s="2">
        <v>3</v>
      </c>
      <c r="L15" s="2"/>
      <c r="M15" s="2"/>
      <c r="N15" s="2"/>
      <c r="O15" s="2"/>
      <c r="P15" s="2"/>
      <c r="Q15" s="2"/>
      <c r="R15" s="2"/>
      <c r="S15" s="2"/>
      <c r="T15" s="2"/>
      <c r="U15" s="12">
        <v>49</v>
      </c>
      <c r="V15" s="19">
        <v>750</v>
      </c>
      <c r="W15" s="11">
        <f t="shared" si="0"/>
        <v>375</v>
      </c>
    </row>
    <row r="16" spans="1:23">
      <c r="A16" s="1" t="s">
        <v>51</v>
      </c>
      <c r="B16" s="12">
        <v>436</v>
      </c>
      <c r="C16" s="2">
        <v>1</v>
      </c>
      <c r="D16" s="2">
        <v>1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2">
        <v>1</v>
      </c>
      <c r="S16" s="2">
        <v>1</v>
      </c>
      <c r="T16" s="2"/>
      <c r="U16" s="12">
        <v>30</v>
      </c>
      <c r="V16" s="19">
        <v>700</v>
      </c>
      <c r="W16" s="11">
        <f t="shared" ref="W16:W39" si="2">V16/2</f>
        <v>350</v>
      </c>
    </row>
    <row r="17" spans="1:23">
      <c r="A17" s="1" t="s">
        <v>88</v>
      </c>
      <c r="B17" s="12">
        <v>435</v>
      </c>
      <c r="C17" s="2">
        <v>1</v>
      </c>
      <c r="D17" s="2">
        <v>1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1</v>
      </c>
      <c r="S17" s="2">
        <v>1</v>
      </c>
      <c r="T17" s="2"/>
      <c r="U17" s="12">
        <v>30</v>
      </c>
      <c r="V17" s="19">
        <v>750</v>
      </c>
      <c r="W17" s="11">
        <v>375</v>
      </c>
    </row>
    <row r="18" spans="1:23" ht="15">
      <c r="A18" s="18" t="s">
        <v>80</v>
      </c>
      <c r="B18" s="14">
        <v>503</v>
      </c>
      <c r="C18" s="2">
        <v>5</v>
      </c>
      <c r="D18" s="2">
        <v>5</v>
      </c>
      <c r="E18" s="2">
        <v>8</v>
      </c>
      <c r="F18" s="2">
        <v>8</v>
      </c>
      <c r="G18" s="2">
        <v>12</v>
      </c>
      <c r="H18" s="2">
        <v>12</v>
      </c>
      <c r="I18" s="2">
        <v>8</v>
      </c>
      <c r="J18" s="2">
        <v>6</v>
      </c>
      <c r="K18" s="2">
        <v>5</v>
      </c>
      <c r="L18" s="2"/>
      <c r="M18" s="2"/>
      <c r="N18" s="2"/>
      <c r="O18" s="2"/>
      <c r="P18" s="2"/>
      <c r="Q18" s="2"/>
      <c r="R18" s="2"/>
      <c r="S18" s="2"/>
      <c r="T18" s="2"/>
      <c r="U18" s="12">
        <v>69</v>
      </c>
      <c r="V18" s="19">
        <v>700</v>
      </c>
      <c r="W18" s="11">
        <f t="shared" si="2"/>
        <v>350</v>
      </c>
    </row>
    <row r="19" spans="1:23" ht="15">
      <c r="A19" s="18" t="s">
        <v>81</v>
      </c>
      <c r="B19" s="14">
        <v>502</v>
      </c>
      <c r="C19" s="2"/>
      <c r="D19" s="2"/>
      <c r="E19" s="2"/>
      <c r="F19" s="2"/>
      <c r="G19" s="2"/>
      <c r="H19" s="2"/>
      <c r="I19" s="2">
        <v>3</v>
      </c>
      <c r="J19" s="2">
        <v>10</v>
      </c>
      <c r="K19" s="2">
        <v>12</v>
      </c>
      <c r="L19" s="2">
        <v>12</v>
      </c>
      <c r="M19" s="2">
        <v>15</v>
      </c>
      <c r="N19" s="2">
        <v>15</v>
      </c>
      <c r="O19" s="2">
        <v>12</v>
      </c>
      <c r="P19" s="2">
        <v>12</v>
      </c>
      <c r="Q19" s="2">
        <v>10</v>
      </c>
      <c r="R19" s="2">
        <v>8</v>
      </c>
      <c r="S19" s="2">
        <v>6</v>
      </c>
      <c r="T19" s="2">
        <v>4</v>
      </c>
      <c r="U19" s="12">
        <v>119</v>
      </c>
      <c r="V19" s="19">
        <v>700</v>
      </c>
      <c r="W19" s="11">
        <f t="shared" si="2"/>
        <v>350</v>
      </c>
    </row>
    <row r="20" spans="1:23" ht="15">
      <c r="A20" s="18" t="s">
        <v>82</v>
      </c>
      <c r="B20" s="14">
        <v>498</v>
      </c>
      <c r="C20" s="2"/>
      <c r="D20" s="2"/>
      <c r="E20" s="2"/>
      <c r="F20" s="2"/>
      <c r="G20" s="2"/>
      <c r="H20" s="2"/>
      <c r="I20" s="2"/>
      <c r="J20" s="2">
        <v>10</v>
      </c>
      <c r="K20" s="2">
        <v>12</v>
      </c>
      <c r="L20" s="2">
        <v>12</v>
      </c>
      <c r="M20" s="2">
        <v>15</v>
      </c>
      <c r="N20" s="2">
        <v>15</v>
      </c>
      <c r="O20" s="2">
        <v>12</v>
      </c>
      <c r="P20" s="2">
        <v>12</v>
      </c>
      <c r="Q20" s="2">
        <v>10</v>
      </c>
      <c r="R20" s="2">
        <v>8</v>
      </c>
      <c r="S20" s="2">
        <v>6</v>
      </c>
      <c r="T20" s="2">
        <v>4</v>
      </c>
      <c r="U20" s="12">
        <v>116</v>
      </c>
      <c r="V20" s="19">
        <v>750</v>
      </c>
      <c r="W20" s="11">
        <f t="shared" si="2"/>
        <v>375</v>
      </c>
    </row>
    <row r="21" spans="1:23" ht="15">
      <c r="A21" s="18" t="s">
        <v>83</v>
      </c>
      <c r="B21" s="14">
        <v>499</v>
      </c>
      <c r="C21" s="2">
        <v>5</v>
      </c>
      <c r="D21" s="2">
        <v>5</v>
      </c>
      <c r="E21" s="2">
        <v>8</v>
      </c>
      <c r="F21" s="2">
        <v>8</v>
      </c>
      <c r="G21" s="2">
        <v>12</v>
      </c>
      <c r="H21" s="2">
        <v>12</v>
      </c>
      <c r="I21" s="2">
        <v>8</v>
      </c>
      <c r="J21" s="2">
        <v>6</v>
      </c>
      <c r="K21" s="2">
        <v>5</v>
      </c>
      <c r="L21" s="2"/>
      <c r="M21" s="2"/>
      <c r="N21" s="2"/>
      <c r="O21" s="2"/>
      <c r="P21" s="2"/>
      <c r="Q21" s="2"/>
      <c r="R21" s="2"/>
      <c r="S21" s="2"/>
      <c r="T21" s="2"/>
      <c r="U21" s="12">
        <v>69</v>
      </c>
      <c r="V21" s="19">
        <v>750</v>
      </c>
      <c r="W21" s="11">
        <f t="shared" si="2"/>
        <v>375</v>
      </c>
    </row>
    <row r="22" spans="1:23" ht="15">
      <c r="A22" s="18" t="s">
        <v>84</v>
      </c>
      <c r="B22" s="14">
        <v>501</v>
      </c>
      <c r="C22" s="2"/>
      <c r="D22" s="2">
        <v>1</v>
      </c>
      <c r="E22" s="2">
        <v>2</v>
      </c>
      <c r="F22" s="2">
        <v>2</v>
      </c>
      <c r="G22" s="2">
        <v>2</v>
      </c>
      <c r="H22" s="2">
        <v>2</v>
      </c>
      <c r="I22" s="2">
        <v>1</v>
      </c>
      <c r="J22" s="2">
        <v>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12">
        <v>11</v>
      </c>
      <c r="V22" s="19">
        <v>900</v>
      </c>
      <c r="W22" s="11">
        <f t="shared" si="2"/>
        <v>450</v>
      </c>
    </row>
    <row r="23" spans="1:23" ht="15">
      <c r="A23" s="18" t="s">
        <v>85</v>
      </c>
      <c r="B23" s="12">
        <v>500</v>
      </c>
      <c r="C23" s="2"/>
      <c r="D23" s="2"/>
      <c r="E23" s="2"/>
      <c r="F23" s="2"/>
      <c r="G23" s="2"/>
      <c r="H23" s="2"/>
      <c r="I23" s="2"/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2</v>
      </c>
      <c r="Q23" s="2">
        <v>1</v>
      </c>
      <c r="R23" s="2">
        <v>1</v>
      </c>
      <c r="S23" s="2"/>
      <c r="T23" s="2"/>
      <c r="U23" s="12">
        <v>15</v>
      </c>
      <c r="V23" s="19">
        <v>900</v>
      </c>
      <c r="W23" s="11">
        <f t="shared" si="2"/>
        <v>450</v>
      </c>
    </row>
    <row r="24" spans="1:23">
      <c r="A24" s="1" t="s">
        <v>66</v>
      </c>
      <c r="B24" s="12">
        <v>902</v>
      </c>
      <c r="C24" s="2"/>
      <c r="D24" s="2"/>
      <c r="E24" s="2"/>
      <c r="F24" s="2"/>
      <c r="G24" s="2"/>
      <c r="H24" s="2">
        <v>0</v>
      </c>
      <c r="I24" s="2">
        <v>2</v>
      </c>
      <c r="J24" s="2">
        <v>2</v>
      </c>
      <c r="K24" s="2">
        <v>2</v>
      </c>
      <c r="L24" s="2">
        <v>2</v>
      </c>
      <c r="M24" s="2">
        <v>4</v>
      </c>
      <c r="N24" s="2">
        <v>4</v>
      </c>
      <c r="O24" s="2">
        <v>3</v>
      </c>
      <c r="P24" s="2">
        <v>3</v>
      </c>
      <c r="Q24" s="2">
        <v>2</v>
      </c>
      <c r="R24" s="2">
        <v>2</v>
      </c>
      <c r="S24" s="2">
        <v>2</v>
      </c>
      <c r="T24" s="2">
        <v>2</v>
      </c>
      <c r="U24" s="2">
        <v>30</v>
      </c>
      <c r="V24" s="19">
        <v>900</v>
      </c>
      <c r="W24" s="11">
        <f t="shared" si="2"/>
        <v>450</v>
      </c>
    </row>
    <row r="25" spans="1:23">
      <c r="A25" s="1" t="s">
        <v>61</v>
      </c>
      <c r="B25" s="16">
        <v>437</v>
      </c>
      <c r="C25" s="2"/>
      <c r="D25" s="2"/>
      <c r="E25" s="2"/>
      <c r="F25" s="2"/>
      <c r="G25" s="2"/>
      <c r="H25" s="2"/>
      <c r="I25" s="2"/>
      <c r="J25" s="2">
        <v>1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1</v>
      </c>
      <c r="R25" s="2">
        <v>1</v>
      </c>
      <c r="S25" s="2"/>
      <c r="T25" s="2"/>
      <c r="U25" s="2">
        <v>15</v>
      </c>
      <c r="V25" s="19">
        <v>900</v>
      </c>
      <c r="W25" s="11">
        <f t="shared" si="2"/>
        <v>450</v>
      </c>
    </row>
    <row r="26" spans="1:23">
      <c r="A26" s="1" t="s">
        <v>60</v>
      </c>
      <c r="B26" s="16">
        <v>517</v>
      </c>
      <c r="C26" s="2"/>
      <c r="D26" s="2"/>
      <c r="E26" s="2"/>
      <c r="F26" s="2"/>
      <c r="G26" s="2"/>
      <c r="H26" s="2"/>
      <c r="I26" s="2"/>
      <c r="J26" s="2">
        <v>4</v>
      </c>
      <c r="K26" s="2">
        <v>4</v>
      </c>
      <c r="L26" s="2">
        <v>4</v>
      </c>
      <c r="M26" s="2">
        <v>5</v>
      </c>
      <c r="N26" s="2">
        <v>5</v>
      </c>
      <c r="O26" s="2">
        <v>4</v>
      </c>
      <c r="P26" s="2">
        <v>4</v>
      </c>
      <c r="Q26" s="2">
        <v>3</v>
      </c>
      <c r="R26" s="2">
        <v>2</v>
      </c>
      <c r="S26" s="2">
        <v>2</v>
      </c>
      <c r="T26" s="2"/>
      <c r="U26" s="2">
        <v>36</v>
      </c>
      <c r="V26" s="19">
        <v>700</v>
      </c>
      <c r="W26" s="11">
        <f t="shared" si="2"/>
        <v>350</v>
      </c>
    </row>
    <row r="27" spans="1:23">
      <c r="A27" s="1" t="s">
        <v>62</v>
      </c>
      <c r="B27" s="16">
        <v>518</v>
      </c>
      <c r="C27" s="2"/>
      <c r="D27" s="2">
        <v>3</v>
      </c>
      <c r="E27" s="2">
        <v>4</v>
      </c>
      <c r="F27" s="2">
        <v>4</v>
      </c>
      <c r="G27" s="2">
        <v>6</v>
      </c>
      <c r="H27" s="2">
        <v>6</v>
      </c>
      <c r="I27" s="2">
        <v>4</v>
      </c>
      <c r="J27" s="2">
        <v>4</v>
      </c>
      <c r="K27" s="2">
        <v>3</v>
      </c>
      <c r="L27" s="2"/>
      <c r="M27" s="2"/>
      <c r="N27" s="2"/>
      <c r="O27" s="2"/>
      <c r="P27" s="2"/>
      <c r="Q27" s="2"/>
      <c r="R27" s="2"/>
      <c r="S27" s="2"/>
      <c r="T27" s="2"/>
      <c r="U27" s="2">
        <v>34</v>
      </c>
      <c r="V27" s="19">
        <v>700</v>
      </c>
      <c r="W27" s="11">
        <f t="shared" si="2"/>
        <v>350</v>
      </c>
    </row>
    <row r="28" spans="1:23">
      <c r="A28" s="1" t="s">
        <v>64</v>
      </c>
      <c r="B28" s="16">
        <v>440</v>
      </c>
      <c r="C28" s="2"/>
      <c r="D28" s="2">
        <v>1</v>
      </c>
      <c r="E28" s="2">
        <v>2</v>
      </c>
      <c r="F28" s="2">
        <v>2</v>
      </c>
      <c r="G28" s="2">
        <v>2</v>
      </c>
      <c r="H28" s="2">
        <v>2</v>
      </c>
      <c r="I28" s="2">
        <v>1</v>
      </c>
      <c r="J28" s="2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11</v>
      </c>
      <c r="V28" s="19">
        <v>900</v>
      </c>
      <c r="W28" s="11">
        <f t="shared" si="2"/>
        <v>450</v>
      </c>
    </row>
    <row r="29" spans="1:23">
      <c r="A29" s="1" t="s">
        <v>71</v>
      </c>
      <c r="B29" s="17">
        <v>511</v>
      </c>
      <c r="C29" s="2"/>
      <c r="D29" s="2"/>
      <c r="E29" s="2"/>
      <c r="F29" s="2"/>
      <c r="G29" s="2"/>
      <c r="H29" s="2"/>
      <c r="I29" s="2"/>
      <c r="J29" s="2">
        <v>3</v>
      </c>
      <c r="K29" s="2">
        <v>3</v>
      </c>
      <c r="L29" s="2">
        <v>3</v>
      </c>
      <c r="M29" s="2">
        <v>4</v>
      </c>
      <c r="N29" s="2">
        <v>4</v>
      </c>
      <c r="O29" s="2">
        <v>3</v>
      </c>
      <c r="P29" s="2">
        <v>3</v>
      </c>
      <c r="Q29" s="2">
        <v>2</v>
      </c>
      <c r="R29" s="2">
        <v>2</v>
      </c>
      <c r="S29" s="2">
        <v>1</v>
      </c>
      <c r="T29" s="2"/>
      <c r="U29" s="2">
        <v>28</v>
      </c>
      <c r="V29" s="19">
        <v>750</v>
      </c>
      <c r="W29" s="11">
        <f t="shared" si="2"/>
        <v>375</v>
      </c>
    </row>
    <row r="30" spans="1:23">
      <c r="A30" s="1" t="s">
        <v>63</v>
      </c>
      <c r="B30" s="17">
        <v>346</v>
      </c>
      <c r="C30" s="2"/>
      <c r="D30" s="2">
        <v>2</v>
      </c>
      <c r="E30" s="2">
        <v>3</v>
      </c>
      <c r="F30" s="2">
        <v>3</v>
      </c>
      <c r="G30" s="2">
        <v>4</v>
      </c>
      <c r="H30" s="2">
        <v>4</v>
      </c>
      <c r="I30" s="2">
        <v>3</v>
      </c>
      <c r="J30" s="2">
        <v>3</v>
      </c>
      <c r="K30" s="2">
        <v>2</v>
      </c>
      <c r="L30" s="2"/>
      <c r="M30" s="2"/>
      <c r="N30" s="2"/>
      <c r="O30" s="2"/>
      <c r="P30" s="2"/>
      <c r="Q30" s="2"/>
      <c r="R30" s="2"/>
      <c r="S30" s="2"/>
      <c r="T30" s="2"/>
      <c r="U30" s="2">
        <v>24</v>
      </c>
      <c r="V30" s="19">
        <v>750</v>
      </c>
      <c r="W30" s="11">
        <f t="shared" si="2"/>
        <v>375</v>
      </c>
    </row>
    <row r="31" spans="1:23">
      <c r="A31" s="1" t="s">
        <v>71</v>
      </c>
      <c r="B31" s="17">
        <v>345</v>
      </c>
      <c r="C31" s="2"/>
      <c r="D31" s="2"/>
      <c r="E31" s="2"/>
      <c r="F31" s="2"/>
      <c r="G31" s="2"/>
      <c r="H31" s="2"/>
      <c r="I31" s="2"/>
      <c r="J31" s="2">
        <v>3</v>
      </c>
      <c r="K31" s="2">
        <v>4</v>
      </c>
      <c r="L31" s="2">
        <v>4</v>
      </c>
      <c r="M31" s="2">
        <v>5</v>
      </c>
      <c r="N31" s="2">
        <v>5</v>
      </c>
      <c r="O31" s="2">
        <v>4</v>
      </c>
      <c r="P31" s="2">
        <v>4</v>
      </c>
      <c r="Q31" s="2">
        <v>3</v>
      </c>
      <c r="R31" s="2">
        <v>2</v>
      </c>
      <c r="S31" s="2">
        <v>2</v>
      </c>
      <c r="T31" s="2"/>
      <c r="U31" s="2">
        <v>36</v>
      </c>
      <c r="V31" s="19">
        <v>750</v>
      </c>
      <c r="W31" s="11">
        <f t="shared" si="2"/>
        <v>375</v>
      </c>
    </row>
    <row r="32" spans="1:23">
      <c r="A32" s="1" t="s">
        <v>63</v>
      </c>
      <c r="B32" s="17">
        <v>512</v>
      </c>
      <c r="C32" s="2"/>
      <c r="D32" s="2">
        <v>2</v>
      </c>
      <c r="E32" s="2">
        <v>3</v>
      </c>
      <c r="F32" s="2">
        <v>3</v>
      </c>
      <c r="G32" s="2">
        <v>4</v>
      </c>
      <c r="H32" s="2">
        <v>4</v>
      </c>
      <c r="I32" s="2">
        <v>3</v>
      </c>
      <c r="J32" s="2">
        <v>3</v>
      </c>
      <c r="K32" s="2">
        <v>2</v>
      </c>
      <c r="L32" s="2"/>
      <c r="M32" s="2"/>
      <c r="N32" s="2"/>
      <c r="O32" s="2"/>
      <c r="P32" s="2"/>
      <c r="Q32" s="2"/>
      <c r="R32" s="2"/>
      <c r="S32" s="2"/>
      <c r="T32" s="2"/>
      <c r="U32" s="2">
        <v>24</v>
      </c>
      <c r="V32" s="19">
        <v>750</v>
      </c>
      <c r="W32" s="11">
        <f t="shared" si="2"/>
        <v>375</v>
      </c>
    </row>
    <row r="33" spans="1:23">
      <c r="A33" s="1" t="s">
        <v>72</v>
      </c>
      <c r="B33" s="16">
        <v>90</v>
      </c>
      <c r="C33" s="2"/>
      <c r="D33" s="2">
        <v>3</v>
      </c>
      <c r="E33" s="2">
        <v>4</v>
      </c>
      <c r="F33" s="2">
        <v>3</v>
      </c>
      <c r="G33" s="2">
        <v>4</v>
      </c>
      <c r="H33" s="2">
        <v>4</v>
      </c>
      <c r="I33" s="2">
        <v>3</v>
      </c>
      <c r="J33" s="2">
        <v>3</v>
      </c>
      <c r="K33" s="2">
        <v>3</v>
      </c>
      <c r="L33" s="2">
        <v>3</v>
      </c>
      <c r="M33" s="2">
        <v>4</v>
      </c>
      <c r="N33" s="2">
        <v>4</v>
      </c>
      <c r="O33" s="2">
        <v>3</v>
      </c>
      <c r="P33" s="2">
        <v>3</v>
      </c>
      <c r="Q33" s="2">
        <v>2</v>
      </c>
      <c r="R33" s="2">
        <v>2</v>
      </c>
      <c r="S33" s="2">
        <v>2</v>
      </c>
      <c r="T33" s="2"/>
      <c r="U33" s="2">
        <v>50</v>
      </c>
      <c r="V33" s="19">
        <v>600</v>
      </c>
      <c r="W33" s="11">
        <f t="shared" si="2"/>
        <v>300</v>
      </c>
    </row>
    <row r="34" spans="1:23">
      <c r="A34" s="1" t="s">
        <v>73</v>
      </c>
      <c r="B34" s="16">
        <v>514</v>
      </c>
      <c r="C34" s="2"/>
      <c r="D34" s="2">
        <v>4</v>
      </c>
      <c r="E34" s="2">
        <v>4</v>
      </c>
      <c r="F34" s="2">
        <v>4</v>
      </c>
      <c r="G34" s="2">
        <v>6</v>
      </c>
      <c r="H34" s="2">
        <v>6</v>
      </c>
      <c r="I34" s="2">
        <v>4</v>
      </c>
      <c r="J34" s="2">
        <v>3</v>
      </c>
      <c r="K34" s="2">
        <v>2</v>
      </c>
      <c r="L34" s="2"/>
      <c r="M34" s="2"/>
      <c r="N34" s="2"/>
      <c r="O34" s="2"/>
      <c r="P34" s="2"/>
      <c r="Q34" s="2"/>
      <c r="R34" s="2"/>
      <c r="S34" s="2"/>
      <c r="T34" s="2"/>
      <c r="U34" s="2">
        <v>33</v>
      </c>
      <c r="V34" s="19">
        <v>600</v>
      </c>
      <c r="W34" s="11">
        <f t="shared" si="2"/>
        <v>300</v>
      </c>
    </row>
    <row r="35" spans="1:23">
      <c r="A35" s="1" t="s">
        <v>72</v>
      </c>
      <c r="B35" s="16">
        <v>513</v>
      </c>
      <c r="C35" s="2"/>
      <c r="D35" s="2"/>
      <c r="E35" s="2"/>
      <c r="F35" s="2"/>
      <c r="G35" s="2"/>
      <c r="H35" s="2"/>
      <c r="I35" s="2"/>
      <c r="J35" s="2">
        <v>4</v>
      </c>
      <c r="K35" s="2">
        <v>4</v>
      </c>
      <c r="L35" s="2">
        <v>4</v>
      </c>
      <c r="M35" s="2">
        <v>6</v>
      </c>
      <c r="N35" s="2">
        <v>6</v>
      </c>
      <c r="O35" s="2">
        <v>4</v>
      </c>
      <c r="P35" s="2">
        <v>4</v>
      </c>
      <c r="Q35" s="2">
        <v>3</v>
      </c>
      <c r="R35" s="2">
        <v>3</v>
      </c>
      <c r="S35" s="2">
        <v>2</v>
      </c>
      <c r="T35" s="2"/>
      <c r="U35" s="2">
        <v>40</v>
      </c>
      <c r="V35" s="19">
        <v>600</v>
      </c>
      <c r="W35" s="11">
        <f t="shared" si="2"/>
        <v>300</v>
      </c>
    </row>
    <row r="36" spans="1:23">
      <c r="A36" s="1" t="s">
        <v>74</v>
      </c>
      <c r="B36" s="2">
        <v>519</v>
      </c>
      <c r="C36" s="2"/>
      <c r="D36" s="2"/>
      <c r="E36" s="2">
        <v>1</v>
      </c>
      <c r="F36" s="2">
        <v>1</v>
      </c>
      <c r="G36" s="2">
        <v>2</v>
      </c>
      <c r="H36" s="2">
        <v>2</v>
      </c>
      <c r="I36" s="2">
        <v>1</v>
      </c>
      <c r="J36" s="2">
        <v>1</v>
      </c>
      <c r="K36" s="2">
        <v>1</v>
      </c>
      <c r="L36" s="2">
        <v>1</v>
      </c>
      <c r="M36" s="2">
        <v>2</v>
      </c>
      <c r="N36" s="2">
        <v>2</v>
      </c>
      <c r="O36" s="2">
        <v>1</v>
      </c>
      <c r="P36" s="2">
        <v>1</v>
      </c>
      <c r="Q36" s="2"/>
      <c r="R36" s="2"/>
      <c r="S36" s="2"/>
      <c r="T36" s="2"/>
      <c r="U36" s="2">
        <v>16</v>
      </c>
      <c r="V36" s="19">
        <v>650</v>
      </c>
      <c r="W36" s="11">
        <f t="shared" si="2"/>
        <v>325</v>
      </c>
    </row>
    <row r="37" spans="1:23">
      <c r="A37" s="1">
        <v>212</v>
      </c>
      <c r="B37" s="2" t="s">
        <v>77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30</v>
      </c>
      <c r="V37" s="19">
        <v>400</v>
      </c>
      <c r="W37" s="11">
        <f t="shared" si="2"/>
        <v>200</v>
      </c>
    </row>
    <row r="38" spans="1:23">
      <c r="A38" s="17" t="s">
        <v>78</v>
      </c>
      <c r="B38" s="2">
        <v>485</v>
      </c>
      <c r="C38" s="2"/>
      <c r="D38" s="2"/>
      <c r="E38" s="2"/>
      <c r="F38" s="2"/>
      <c r="G38" s="2"/>
      <c r="H38" s="2"/>
      <c r="I38" s="2"/>
      <c r="J38" s="2">
        <v>4</v>
      </c>
      <c r="K38" s="2">
        <v>4</v>
      </c>
      <c r="L38" s="2">
        <v>4</v>
      </c>
      <c r="M38" s="2">
        <v>6</v>
      </c>
      <c r="N38" s="2">
        <v>6</v>
      </c>
      <c r="O38" s="2">
        <v>6</v>
      </c>
      <c r="P38" s="2">
        <v>6</v>
      </c>
      <c r="Q38" s="2">
        <v>4</v>
      </c>
      <c r="R38" s="2">
        <v>4</v>
      </c>
      <c r="S38" s="2">
        <v>3</v>
      </c>
      <c r="T38" s="2">
        <v>1</v>
      </c>
      <c r="U38" s="2">
        <v>48</v>
      </c>
      <c r="V38" s="19"/>
      <c r="W38" s="11">
        <f t="shared" si="2"/>
        <v>0</v>
      </c>
    </row>
    <row r="39" spans="1:23">
      <c r="A39" s="17" t="s">
        <v>79</v>
      </c>
      <c r="B39" s="2">
        <v>486</v>
      </c>
      <c r="C39" s="2">
        <v>2</v>
      </c>
      <c r="D39" s="2">
        <v>4</v>
      </c>
      <c r="E39" s="2">
        <v>4</v>
      </c>
      <c r="F39" s="2">
        <v>4</v>
      </c>
      <c r="G39" s="2">
        <v>6</v>
      </c>
      <c r="H39" s="2">
        <v>6</v>
      </c>
      <c r="I39" s="2">
        <v>4</v>
      </c>
      <c r="J39" s="2">
        <v>4</v>
      </c>
      <c r="K39" s="2">
        <v>2</v>
      </c>
      <c r="L39" s="2"/>
      <c r="M39" s="2"/>
      <c r="N39" s="2"/>
      <c r="O39" s="2"/>
      <c r="P39" s="2"/>
      <c r="Q39" s="2"/>
      <c r="R39" s="2"/>
      <c r="S39" s="2"/>
      <c r="T39" s="2"/>
      <c r="U39" s="2">
        <v>36</v>
      </c>
      <c r="V39" s="19"/>
      <c r="W39" s="11">
        <f t="shared" si="2"/>
        <v>0</v>
      </c>
    </row>
    <row r="40" spans="1:2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9"/>
      <c r="W40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rightToLeft="1" workbookViewId="0">
      <selection activeCell="B32" sqref="B32"/>
    </sheetView>
  </sheetViews>
  <sheetFormatPr defaultRowHeight="14.25"/>
  <cols>
    <col min="2" max="2" width="23.75" bestFit="1" customWidth="1"/>
    <col min="3" max="3" width="11.875" bestFit="1" customWidth="1"/>
    <col min="4" max="4" width="9.875" bestFit="1" customWidth="1"/>
  </cols>
  <sheetData>
    <row r="1" spans="1:4">
      <c r="A1" t="str">
        <f>"קוד"</f>
        <v>קוד</v>
      </c>
      <c r="B1" s="2" t="str">
        <f>"תאור"</f>
        <v>תאור</v>
      </c>
      <c r="C1" s="8" t="str">
        <f>"סה'כ ש'ח"</f>
        <v>סה'כ ש'ח</v>
      </c>
      <c r="D1" s="8" t="str">
        <f>"סה'כ כמות"</f>
        <v>סה'כ כמות</v>
      </c>
    </row>
    <row r="2" spans="1:4">
      <c r="A2" s="2" t="str">
        <f>"0"</f>
        <v>0</v>
      </c>
      <c r="B2" s="2" t="str">
        <f>"ריק"</f>
        <v>ריק</v>
      </c>
      <c r="C2" s="8">
        <v>2698.1</v>
      </c>
      <c r="D2" s="8">
        <v>61</v>
      </c>
    </row>
    <row r="3" spans="1:4">
      <c r="A3" s="2" t="str">
        <f>"2"</f>
        <v>2</v>
      </c>
      <c r="B3" s="2" t="str">
        <f>"ניו ראן- הוקה"</f>
        <v>ניו ראן- הוקה</v>
      </c>
      <c r="C3" s="8">
        <v>63159.4</v>
      </c>
      <c r="D3" s="8">
        <v>204</v>
      </c>
    </row>
    <row r="4" spans="1:4">
      <c r="A4" s="2" t="str">
        <f>"3"</f>
        <v>3</v>
      </c>
      <c r="B4" s="2" t="str">
        <f>"SEBE- אייקון אביזרי אופנה"</f>
        <v>SEBE- אייקון אביזרי אופנה</v>
      </c>
      <c r="C4" s="8">
        <v>788.67</v>
      </c>
      <c r="D4" s="8">
        <v>3</v>
      </c>
    </row>
    <row r="5" spans="1:4">
      <c r="A5" s="2" t="str">
        <f>"4"</f>
        <v>4</v>
      </c>
      <c r="B5" s="2" t="str">
        <f>"DAA-פרליזומי"</f>
        <v>DAA-פרליזומי</v>
      </c>
      <c r="C5" s="8">
        <v>47.5</v>
      </c>
      <c r="D5" s="8"/>
    </row>
    <row r="6" spans="1:4">
      <c r="A6" s="2" t="str">
        <f>"5"</f>
        <v>5</v>
      </c>
      <c r="B6" s="2" t="str">
        <f>"DAA- 2XU"</f>
        <v>DAA- 2XU</v>
      </c>
      <c r="C6" s="8">
        <v>-117.25</v>
      </c>
      <c r="D6" s="8"/>
    </row>
    <row r="7" spans="1:4">
      <c r="A7" s="2" t="str">
        <f>"6"</f>
        <v>6</v>
      </c>
      <c r="B7" s="2" t="str">
        <f>"DAA- POWER BAR"</f>
        <v>DAA- POWER BAR</v>
      </c>
      <c r="C7" s="8">
        <v>2150.8200000000002</v>
      </c>
      <c r="D7" s="8">
        <v>365</v>
      </c>
    </row>
    <row r="8" spans="1:4">
      <c r="A8" s="2" t="str">
        <f>"7"</f>
        <v>7</v>
      </c>
      <c r="B8" s="2" t="str">
        <f>"DAA- נייטן"</f>
        <v>DAA- נייטן</v>
      </c>
      <c r="C8" s="8">
        <v>2845.01</v>
      </c>
      <c r="D8" s="8">
        <v>29</v>
      </c>
    </row>
    <row r="9" spans="1:4">
      <c r="A9" s="2" t="str">
        <f>"8"</f>
        <v>8</v>
      </c>
      <c r="B9" s="2" t="str">
        <f>"בולה- אייקון אביזרי אופנה"</f>
        <v>בולה- אייקון אביזרי אופנה</v>
      </c>
      <c r="C9" s="8">
        <v>10250.33</v>
      </c>
      <c r="D9" s="8">
        <v>36</v>
      </c>
    </row>
    <row r="10" spans="1:4">
      <c r="A10" s="2" t="str">
        <f>"9"</f>
        <v>9</v>
      </c>
      <c r="B10" s="2" t="str">
        <f>"קומפרישן -טרי פיט אפיק"</f>
        <v>קומפרישן -טרי פיט אפיק</v>
      </c>
      <c r="C10" s="8">
        <v>764.8</v>
      </c>
      <c r="D10" s="8">
        <v>5</v>
      </c>
    </row>
    <row r="11" spans="1:4">
      <c r="A11" s="2" t="str">
        <f>"10"</f>
        <v>10</v>
      </c>
      <c r="B11" s="2" t="str">
        <f>"GU - רענן אלכסנדר"</f>
        <v>GU - רענן אלכסנדר</v>
      </c>
      <c r="C11" s="8">
        <v>6647.51</v>
      </c>
      <c r="D11" s="8">
        <v>778</v>
      </c>
    </row>
    <row r="12" spans="1:4">
      <c r="A12" s="2" t="str">
        <f>"11"</f>
        <v>11</v>
      </c>
      <c r="B12" s="2" t="str">
        <f>"סטינגר"</f>
        <v>סטינגר</v>
      </c>
      <c r="C12" s="8"/>
      <c r="D12" s="8"/>
    </row>
    <row r="13" spans="1:4">
      <c r="A13" s="2" t="str">
        <f>"12"</f>
        <v>12</v>
      </c>
      <c r="B13" s="2" t="str">
        <f>"ניו באלאנס סילון ספורט שיווק"</f>
        <v>ניו באלאנס סילון ספורט שיווק</v>
      </c>
      <c r="C13" s="8">
        <v>18940.28</v>
      </c>
      <c r="D13" s="8">
        <v>134</v>
      </c>
    </row>
    <row r="14" spans="1:4">
      <c r="A14" s="2" t="str">
        <f>"13"</f>
        <v>13</v>
      </c>
      <c r="B14" s="2" t="str">
        <f>"אדידס- LIFE SPORT"</f>
        <v>אדידס- LIFE SPORT</v>
      </c>
      <c r="C14" s="8">
        <v>77982.05</v>
      </c>
      <c r="D14" s="8">
        <v>570</v>
      </c>
    </row>
    <row r="15" spans="1:4">
      <c r="A15" s="2" t="str">
        <f>"14"</f>
        <v>14</v>
      </c>
      <c r="B15" s="2" t="str">
        <f>"ברוקס ר.א.ן. ספורט בע'מ"</f>
        <v>ברוקס ר.א.ן. ספורט בע'מ</v>
      </c>
      <c r="C15" s="8">
        <v>71384.25</v>
      </c>
      <c r="D15" s="8">
        <v>224</v>
      </c>
    </row>
    <row r="16" spans="1:4">
      <c r="A16" s="2" t="str">
        <f>"15"</f>
        <v>15</v>
      </c>
      <c r="B16" s="2" t="str">
        <f>"נייק  UNI SPORT  NIKE"</f>
        <v>נייק  UNI SPORT  NIKE</v>
      </c>
      <c r="C16" s="8">
        <v>80936.69</v>
      </c>
      <c r="D16" s="8">
        <v>738</v>
      </c>
    </row>
    <row r="17" spans="1:4">
      <c r="A17" s="2" t="str">
        <f>"16"</f>
        <v>16</v>
      </c>
      <c r="B17" s="2" t="str">
        <f>"סלומון -מסאי ישראל 2009 בע'מ"</f>
        <v>סלומון -מסאי ישראל 2009 בע'מ</v>
      </c>
      <c r="C17" s="8"/>
      <c r="D17" s="8"/>
    </row>
    <row r="18" spans="1:4">
      <c r="A18" s="2" t="str">
        <f>"17"</f>
        <v>17</v>
      </c>
      <c r="B18" s="2" t="str">
        <f>"POLAR אגנטק"</f>
        <v>POLAR אגנטק</v>
      </c>
      <c r="C18" s="8">
        <v>6175.55</v>
      </c>
      <c r="D18" s="8">
        <v>14</v>
      </c>
    </row>
    <row r="19" spans="1:4">
      <c r="A19" s="2" t="str">
        <f>"18"</f>
        <v>18</v>
      </c>
      <c r="B19" s="2" t="str">
        <f>"גרמינד-רונליט"</f>
        <v>גרמינד-רונליט</v>
      </c>
      <c r="C19" s="8">
        <v>126.21</v>
      </c>
      <c r="D19" s="8"/>
    </row>
    <row r="20" spans="1:4">
      <c r="A20" s="2" t="str">
        <f>"19"</f>
        <v>19</v>
      </c>
      <c r="B20" s="2" t="str">
        <f>"סונטו-דוגית"</f>
        <v>סונטו-דוגית</v>
      </c>
      <c r="C20" s="8"/>
      <c r="D20" s="8"/>
    </row>
    <row r="21" spans="1:4">
      <c r="A21" s="2" t="str">
        <f>"20"</f>
        <v>20</v>
      </c>
      <c r="B21" s="2" t="str">
        <f>"אטלנטיס פרו- מיזונו"</f>
        <v>אטלנטיס פרו- מיזונו</v>
      </c>
      <c r="C21" s="8">
        <v>4981.6000000000004</v>
      </c>
      <c r="D21" s="8">
        <v>41</v>
      </c>
    </row>
    <row r="22" spans="1:4">
      <c r="A22" s="2" t="str">
        <f>"21"</f>
        <v>21</v>
      </c>
      <c r="B22" s="2" t="str">
        <f>"אנרגים"</f>
        <v>אנרגים</v>
      </c>
      <c r="C22" s="8">
        <v>250</v>
      </c>
      <c r="D22" s="8">
        <v>1</v>
      </c>
    </row>
    <row r="23" spans="1:4">
      <c r="A23" s="2" t="str">
        <f>"22"</f>
        <v>22</v>
      </c>
      <c r="B23" s="2" t="str">
        <f>"אסיסקס"</f>
        <v>אסיסקס</v>
      </c>
      <c r="C23" s="8"/>
      <c r="D23" s="8"/>
    </row>
    <row r="24" spans="1:4">
      <c r="A24" s="2" t="str">
        <f>"23"</f>
        <v>23</v>
      </c>
      <c r="B24" s="2" t="str">
        <f>"INOV  8"</f>
        <v>INOV  8</v>
      </c>
      <c r="C24" s="8">
        <v>275168.31</v>
      </c>
      <c r="D24" s="8">
        <v>1633</v>
      </c>
    </row>
    <row r="25" spans="1:4">
      <c r="A25" s="2" t="str">
        <f>"24"</f>
        <v>24</v>
      </c>
      <c r="B25" s="2" t="str">
        <f>"תגוס- הלבשה"</f>
        <v>תגוס- הלבשה</v>
      </c>
      <c r="C25" s="8">
        <v>112</v>
      </c>
      <c r="D25" s="8">
        <v>14</v>
      </c>
    </row>
    <row r="26" spans="1:4">
      <c r="A26" s="2" t="str">
        <f>"25"</f>
        <v>25</v>
      </c>
      <c r="B26" s="2" t="str">
        <f>"נטע ויצמן- צמידים"</f>
        <v>נטע ויצמן- צמידים</v>
      </c>
      <c r="C26" s="8">
        <v>312</v>
      </c>
      <c r="D26" s="8">
        <v>4</v>
      </c>
    </row>
    <row r="27" spans="1:4">
      <c r="A27" s="2" t="str">
        <f>"26"</f>
        <v>26</v>
      </c>
      <c r="B27" s="2" t="str">
        <f>"פרו קומפרישן"</f>
        <v>פרו קומפרישן</v>
      </c>
      <c r="C27" s="8">
        <v>873</v>
      </c>
      <c r="D27" s="8">
        <v>17</v>
      </c>
    </row>
    <row r="28" spans="1:4">
      <c r="A28" s="2" t="str">
        <f>"100"</f>
        <v>100</v>
      </c>
      <c r="B28" s="2" t="str">
        <f>"עדכוני מלאי"</f>
        <v>עדכוני מלאי</v>
      </c>
      <c r="C28" s="8">
        <v>176.4</v>
      </c>
      <c r="D28" s="8">
        <v>-50</v>
      </c>
    </row>
    <row r="29" spans="1:4">
      <c r="A29" s="2" t="s">
        <v>91</v>
      </c>
      <c r="B29" s="2"/>
      <c r="C29" s="21">
        <v>626653</v>
      </c>
      <c r="D29" s="8">
        <v>4821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rightToLeft="1" workbookViewId="0">
      <selection activeCell="V9" sqref="C9:V10"/>
    </sheetView>
  </sheetViews>
  <sheetFormatPr defaultRowHeight="14.25"/>
  <cols>
    <col min="1" max="1" width="22.5" bestFit="1" customWidth="1"/>
    <col min="2" max="2" width="5.25" bestFit="1" customWidth="1"/>
    <col min="3" max="3" width="4.5" bestFit="1" customWidth="1"/>
    <col min="4" max="4" width="7.5" bestFit="1" customWidth="1"/>
    <col min="5" max="5" width="4.5" bestFit="1" customWidth="1"/>
    <col min="6" max="6" width="7.5" bestFit="1" customWidth="1"/>
    <col min="7" max="8" width="6" bestFit="1" customWidth="1"/>
    <col min="9" max="9" width="5.875" bestFit="1" customWidth="1"/>
    <col min="10" max="10" width="7.375" customWidth="1"/>
    <col min="11" max="11" width="4.5" bestFit="1" customWidth="1"/>
    <col min="12" max="12" width="7.5" bestFit="1" customWidth="1"/>
    <col min="13" max="13" width="4.5" bestFit="1" customWidth="1"/>
    <col min="14" max="14" width="6" bestFit="1" customWidth="1"/>
    <col min="15" max="17" width="7" bestFit="1" customWidth="1"/>
    <col min="18" max="18" width="8.5" bestFit="1" customWidth="1"/>
    <col min="19" max="21" width="5.5" bestFit="1" customWidth="1"/>
    <col min="22" max="22" width="4.25" bestFit="1" customWidth="1"/>
    <col min="23" max="24" width="8.375" style="9" bestFit="1" customWidth="1"/>
    <col min="25" max="25" width="9" style="9"/>
    <col min="26" max="26" width="9" style="25"/>
  </cols>
  <sheetData>
    <row r="1" spans="1:26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3</v>
      </c>
      <c r="S1" s="2" t="s">
        <v>2</v>
      </c>
      <c r="T1" s="2" t="s">
        <v>3</v>
      </c>
      <c r="U1" s="2"/>
      <c r="V1" s="2" t="s">
        <v>0</v>
      </c>
      <c r="W1" s="8" t="s">
        <v>49</v>
      </c>
      <c r="X1" s="10" t="s">
        <v>92</v>
      </c>
      <c r="Y1" s="23" t="s">
        <v>93</v>
      </c>
      <c r="Z1" s="27" t="s">
        <v>201</v>
      </c>
    </row>
    <row r="2" spans="1:26">
      <c r="A2" s="12"/>
      <c r="B2" s="12"/>
      <c r="C2" s="2" t="s">
        <v>40</v>
      </c>
      <c r="D2" s="2" t="s">
        <v>86</v>
      </c>
      <c r="E2" s="2" t="s">
        <v>39</v>
      </c>
      <c r="F2" s="2" t="s">
        <v>38</v>
      </c>
      <c r="G2" s="2" t="s">
        <v>37</v>
      </c>
      <c r="H2" s="2" t="s">
        <v>36</v>
      </c>
      <c r="I2" s="2" t="s">
        <v>32</v>
      </c>
      <c r="J2" s="2" t="s">
        <v>33</v>
      </c>
      <c r="K2" s="7" t="s">
        <v>34</v>
      </c>
      <c r="L2" s="2" t="s">
        <v>35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52</v>
      </c>
      <c r="U2" s="2" t="s">
        <v>53</v>
      </c>
      <c r="V2" s="2"/>
      <c r="W2" s="8"/>
      <c r="X2" s="11"/>
      <c r="Y2" s="8"/>
      <c r="Z2" s="26"/>
    </row>
    <row r="3" spans="1:26">
      <c r="A3" s="1" t="s">
        <v>5</v>
      </c>
      <c r="B3" s="12">
        <v>355</v>
      </c>
      <c r="C3" s="2"/>
      <c r="D3" s="2"/>
      <c r="E3" s="2"/>
      <c r="F3" s="2"/>
      <c r="G3" s="2"/>
      <c r="H3" s="2"/>
      <c r="I3" s="2">
        <v>4</v>
      </c>
      <c r="J3" s="2">
        <v>8</v>
      </c>
      <c r="K3" s="2">
        <v>8</v>
      </c>
      <c r="L3" s="2">
        <v>8</v>
      </c>
      <c r="M3" s="2">
        <v>10</v>
      </c>
      <c r="N3" s="2">
        <v>10</v>
      </c>
      <c r="O3" s="2">
        <v>8</v>
      </c>
      <c r="P3" s="2">
        <v>8</v>
      </c>
      <c r="Q3" s="2">
        <v>6</v>
      </c>
      <c r="R3" s="2">
        <v>4</v>
      </c>
      <c r="S3" s="2">
        <v>3</v>
      </c>
      <c r="T3" s="2"/>
      <c r="U3" s="2"/>
      <c r="V3" s="2">
        <v>77</v>
      </c>
      <c r="W3" s="8">
        <v>750</v>
      </c>
      <c r="X3" s="11">
        <f t="shared" ref="X3:X11" si="0">W3/2</f>
        <v>375</v>
      </c>
      <c r="Y3" s="8">
        <v>192</v>
      </c>
      <c r="Z3" s="27" t="s">
        <v>202</v>
      </c>
    </row>
    <row r="4" spans="1:26">
      <c r="A4" s="12" t="s">
        <v>54</v>
      </c>
      <c r="B4" s="12">
        <v>431</v>
      </c>
      <c r="C4" s="2"/>
      <c r="D4" s="2"/>
      <c r="E4" s="2"/>
      <c r="F4" s="2"/>
      <c r="G4" s="2"/>
      <c r="H4" s="2"/>
      <c r="I4" s="2">
        <v>2</v>
      </c>
      <c r="J4" s="2">
        <v>5</v>
      </c>
      <c r="K4" s="2">
        <v>5</v>
      </c>
      <c r="L4" s="2">
        <v>5</v>
      </c>
      <c r="M4" s="2">
        <v>8</v>
      </c>
      <c r="N4" s="2">
        <v>8</v>
      </c>
      <c r="O4" s="2">
        <v>5</v>
      </c>
      <c r="P4" s="2">
        <v>5</v>
      </c>
      <c r="Q4" s="2">
        <v>3</v>
      </c>
      <c r="R4" s="2">
        <v>2</v>
      </c>
      <c r="S4" s="2">
        <v>2</v>
      </c>
      <c r="T4" s="2"/>
      <c r="U4" s="2"/>
      <c r="V4" s="12">
        <v>50</v>
      </c>
      <c r="W4" s="8">
        <v>800</v>
      </c>
      <c r="X4" s="11">
        <f t="shared" si="0"/>
        <v>400</v>
      </c>
      <c r="Y4" s="8">
        <v>204</v>
      </c>
      <c r="Z4" s="27" t="s">
        <v>202</v>
      </c>
    </row>
    <row r="5" spans="1:26">
      <c r="A5" s="1" t="s">
        <v>25</v>
      </c>
      <c r="B5" s="12">
        <v>357</v>
      </c>
      <c r="C5" s="2"/>
      <c r="D5" s="2"/>
      <c r="E5" s="2"/>
      <c r="F5" s="2"/>
      <c r="G5" s="2"/>
      <c r="H5" s="2"/>
      <c r="I5" s="2">
        <v>3</v>
      </c>
      <c r="J5" s="2">
        <v>6</v>
      </c>
      <c r="K5" s="2">
        <v>6</v>
      </c>
      <c r="L5" s="2">
        <v>6</v>
      </c>
      <c r="M5" s="2">
        <v>10</v>
      </c>
      <c r="N5" s="2">
        <v>10</v>
      </c>
      <c r="O5" s="2">
        <v>10</v>
      </c>
      <c r="P5" s="2">
        <v>6</v>
      </c>
      <c r="Q5" s="2">
        <v>6</v>
      </c>
      <c r="R5" s="2">
        <v>3</v>
      </c>
      <c r="S5" s="2">
        <v>3</v>
      </c>
      <c r="T5" s="2"/>
      <c r="U5" s="2"/>
      <c r="V5" s="2">
        <v>69</v>
      </c>
      <c r="W5" s="8">
        <v>800</v>
      </c>
      <c r="X5" s="11">
        <f t="shared" si="0"/>
        <v>400</v>
      </c>
      <c r="Y5" s="8">
        <v>204</v>
      </c>
      <c r="Z5" s="27" t="s">
        <v>202</v>
      </c>
    </row>
    <row r="6" spans="1:26" ht="15">
      <c r="A6" s="13" t="s">
        <v>56</v>
      </c>
      <c r="B6" s="13">
        <v>424</v>
      </c>
      <c r="C6" s="2">
        <v>1</v>
      </c>
      <c r="D6" s="2">
        <v>2</v>
      </c>
      <c r="E6" s="2">
        <v>2</v>
      </c>
      <c r="F6" s="2">
        <v>2</v>
      </c>
      <c r="G6" s="2">
        <v>3</v>
      </c>
      <c r="H6" s="2">
        <v>3</v>
      </c>
      <c r="I6" s="2">
        <v>2</v>
      </c>
      <c r="J6" s="2">
        <v>2</v>
      </c>
      <c r="K6" s="2">
        <v>3</v>
      </c>
      <c r="L6" s="2">
        <v>3</v>
      </c>
      <c r="M6" s="2">
        <v>4</v>
      </c>
      <c r="N6" s="2">
        <v>4</v>
      </c>
      <c r="O6" s="2">
        <v>3</v>
      </c>
      <c r="P6" s="2">
        <v>3</v>
      </c>
      <c r="Q6" s="2">
        <v>2</v>
      </c>
      <c r="R6" s="2">
        <v>1</v>
      </c>
      <c r="S6" s="2">
        <v>1</v>
      </c>
      <c r="T6" s="2">
        <v>1</v>
      </c>
      <c r="U6" s="2"/>
      <c r="V6" s="6">
        <v>42</v>
      </c>
      <c r="W6" s="8">
        <v>700</v>
      </c>
      <c r="X6" s="11">
        <f t="shared" si="0"/>
        <v>350</v>
      </c>
      <c r="Y6" s="8">
        <v>175</v>
      </c>
      <c r="Z6" s="27" t="s">
        <v>204</v>
      </c>
    </row>
    <row r="7" spans="1:26">
      <c r="A7" s="1" t="s">
        <v>14</v>
      </c>
      <c r="B7" s="12">
        <v>372</v>
      </c>
      <c r="C7" s="2"/>
      <c r="D7" s="2"/>
      <c r="E7" s="2"/>
      <c r="F7" s="2"/>
      <c r="G7" s="2"/>
      <c r="H7" s="2"/>
      <c r="I7" s="2">
        <v>3</v>
      </c>
      <c r="J7" s="2">
        <v>6</v>
      </c>
      <c r="K7" s="2">
        <v>6</v>
      </c>
      <c r="L7" s="2">
        <v>6</v>
      </c>
      <c r="M7" s="2">
        <v>8</v>
      </c>
      <c r="N7" s="2">
        <v>8</v>
      </c>
      <c r="O7" s="2">
        <v>6</v>
      </c>
      <c r="P7" s="2">
        <v>6</v>
      </c>
      <c r="Q7" s="2">
        <v>6</v>
      </c>
      <c r="R7" s="2">
        <v>6</v>
      </c>
      <c r="S7" s="2">
        <v>4</v>
      </c>
      <c r="T7" s="2"/>
      <c r="U7" s="2"/>
      <c r="V7" s="2">
        <v>65</v>
      </c>
      <c r="W7" s="8">
        <v>700</v>
      </c>
      <c r="X7" s="11">
        <f t="shared" si="0"/>
        <v>350</v>
      </c>
      <c r="Y7" s="8">
        <v>170</v>
      </c>
      <c r="Z7" s="27" t="s">
        <v>204</v>
      </c>
    </row>
    <row r="8" spans="1:26">
      <c r="A8" s="12" t="s">
        <v>51</v>
      </c>
      <c r="B8" s="12">
        <v>436</v>
      </c>
      <c r="C8" s="2"/>
      <c r="D8" s="2"/>
      <c r="E8" s="2"/>
      <c r="F8" s="2"/>
      <c r="G8" s="2"/>
      <c r="H8" s="2"/>
      <c r="I8" s="2"/>
      <c r="J8" s="2">
        <v>1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>
        <v>1</v>
      </c>
      <c r="S8" s="2"/>
      <c r="T8" s="2"/>
      <c r="U8" s="2"/>
      <c r="V8" s="2">
        <v>15</v>
      </c>
      <c r="W8" s="8">
        <v>650</v>
      </c>
      <c r="X8" s="11">
        <f t="shared" si="0"/>
        <v>325</v>
      </c>
      <c r="Y8" s="8">
        <v>170</v>
      </c>
      <c r="Z8" s="26" t="s">
        <v>205</v>
      </c>
    </row>
    <row r="9" spans="1:26">
      <c r="A9" s="12" t="s">
        <v>59</v>
      </c>
      <c r="B9" s="12">
        <v>433</v>
      </c>
      <c r="C9" s="2"/>
      <c r="D9" s="2"/>
      <c r="E9" s="2"/>
      <c r="F9" s="2"/>
      <c r="G9" s="2"/>
      <c r="H9" s="2"/>
      <c r="I9" s="2">
        <v>3</v>
      </c>
      <c r="J9" s="2">
        <v>6</v>
      </c>
      <c r="K9" s="2">
        <v>6</v>
      </c>
      <c r="L9" s="2">
        <v>6</v>
      </c>
      <c r="M9" s="2">
        <v>10</v>
      </c>
      <c r="N9" s="2">
        <v>10</v>
      </c>
      <c r="O9" s="2">
        <v>10</v>
      </c>
      <c r="P9" s="2">
        <v>6</v>
      </c>
      <c r="Q9" s="2">
        <v>6</v>
      </c>
      <c r="R9" s="2">
        <v>4</v>
      </c>
      <c r="S9" s="2">
        <v>4</v>
      </c>
      <c r="T9" s="2">
        <v>4</v>
      </c>
      <c r="U9" s="2">
        <v>4</v>
      </c>
      <c r="V9" s="2">
        <v>79</v>
      </c>
      <c r="W9" s="8">
        <v>700</v>
      </c>
      <c r="X9" s="11">
        <f t="shared" si="0"/>
        <v>350</v>
      </c>
      <c r="Y9" s="8">
        <v>181</v>
      </c>
      <c r="Z9" s="27" t="s">
        <v>203</v>
      </c>
    </row>
    <row r="10" spans="1:26">
      <c r="A10" s="12" t="s">
        <v>58</v>
      </c>
      <c r="B10" s="12">
        <v>434</v>
      </c>
      <c r="C10" s="2">
        <v>4</v>
      </c>
      <c r="D10" s="2">
        <v>4</v>
      </c>
      <c r="E10" s="2">
        <v>8</v>
      </c>
      <c r="F10" s="2">
        <v>8</v>
      </c>
      <c r="G10" s="2">
        <v>8</v>
      </c>
      <c r="H10" s="2">
        <v>8</v>
      </c>
      <c r="I10" s="2">
        <v>4</v>
      </c>
      <c r="J10" s="2">
        <v>4</v>
      </c>
      <c r="K10" s="2">
        <v>3</v>
      </c>
      <c r="L10" s="2">
        <v>2</v>
      </c>
      <c r="M10" s="2">
        <v>1</v>
      </c>
      <c r="N10" s="2"/>
      <c r="O10" s="2"/>
      <c r="P10" s="2"/>
      <c r="Q10" s="2"/>
      <c r="R10" s="2"/>
      <c r="S10" s="2"/>
      <c r="T10" s="2"/>
      <c r="U10" s="2"/>
      <c r="V10" s="2">
        <v>54</v>
      </c>
      <c r="W10" s="8">
        <v>700</v>
      </c>
      <c r="X10" s="11">
        <f t="shared" ref="X10" si="1">W10/2</f>
        <v>350</v>
      </c>
      <c r="Y10" s="8">
        <v>181</v>
      </c>
      <c r="Z10" s="27" t="s">
        <v>203</v>
      </c>
    </row>
    <row r="11" spans="1:26">
      <c r="A11" s="12" t="s">
        <v>48</v>
      </c>
      <c r="B11" s="12">
        <v>368</v>
      </c>
      <c r="C11" s="2"/>
      <c r="D11" s="2"/>
      <c r="E11" s="2"/>
      <c r="F11" s="2"/>
      <c r="G11" s="2"/>
      <c r="H11" s="2"/>
      <c r="I11" s="2">
        <v>2</v>
      </c>
      <c r="J11" s="2">
        <v>2</v>
      </c>
      <c r="K11" s="2">
        <v>3</v>
      </c>
      <c r="L11" s="2">
        <v>3</v>
      </c>
      <c r="M11" s="2">
        <v>4</v>
      </c>
      <c r="N11" s="2">
        <v>4</v>
      </c>
      <c r="O11" s="2">
        <v>4</v>
      </c>
      <c r="P11" s="2">
        <v>3</v>
      </c>
      <c r="Q11" s="2">
        <v>3</v>
      </c>
      <c r="R11" s="2">
        <v>2</v>
      </c>
      <c r="S11" s="2">
        <v>2</v>
      </c>
      <c r="T11" s="2"/>
      <c r="U11" s="2"/>
      <c r="V11" s="2">
        <v>32</v>
      </c>
      <c r="W11" s="8">
        <v>550</v>
      </c>
      <c r="X11" s="11">
        <f t="shared" si="0"/>
        <v>275</v>
      </c>
      <c r="Y11" s="8">
        <v>135</v>
      </c>
      <c r="Z11" s="27" t="s">
        <v>203</v>
      </c>
    </row>
    <row r="12" spans="1:26">
      <c r="A12" s="12" t="s">
        <v>57</v>
      </c>
      <c r="B12" s="12">
        <v>426</v>
      </c>
      <c r="C12" s="2"/>
      <c r="D12" s="2">
        <v>3</v>
      </c>
      <c r="E12" s="2">
        <v>3</v>
      </c>
      <c r="F12" s="2">
        <v>5</v>
      </c>
      <c r="G12" s="2">
        <v>5</v>
      </c>
      <c r="H12" s="2">
        <v>5</v>
      </c>
      <c r="I12" s="2">
        <v>5</v>
      </c>
      <c r="J12" s="2">
        <v>3</v>
      </c>
      <c r="K12" s="2">
        <v>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31</v>
      </c>
      <c r="W12" s="8">
        <v>800</v>
      </c>
      <c r="X12" s="11">
        <f t="shared" ref="X12:X20" si="2">W12/2</f>
        <v>400</v>
      </c>
      <c r="Y12" s="8">
        <v>198</v>
      </c>
      <c r="Z12" s="27" t="s">
        <v>203</v>
      </c>
    </row>
    <row r="13" spans="1:26">
      <c r="A13" s="12" t="s">
        <v>27</v>
      </c>
      <c r="B13" s="12">
        <v>425</v>
      </c>
      <c r="C13" s="2"/>
      <c r="D13" s="2"/>
      <c r="E13" s="2"/>
      <c r="F13" s="2"/>
      <c r="G13" s="2"/>
      <c r="H13" s="2"/>
      <c r="I13" s="2"/>
      <c r="J13" s="2">
        <v>2</v>
      </c>
      <c r="K13" s="2">
        <v>3</v>
      </c>
      <c r="L13" s="2">
        <v>3</v>
      </c>
      <c r="M13" s="2">
        <v>4</v>
      </c>
      <c r="N13" s="2">
        <v>4</v>
      </c>
      <c r="O13" s="2">
        <v>3</v>
      </c>
      <c r="P13" s="2">
        <v>3</v>
      </c>
      <c r="Q13" s="2">
        <v>3</v>
      </c>
      <c r="R13" s="2">
        <v>2</v>
      </c>
      <c r="S13" s="2">
        <v>2</v>
      </c>
      <c r="T13" s="2"/>
      <c r="U13" s="2"/>
      <c r="V13" s="2">
        <v>29</v>
      </c>
      <c r="W13" s="8">
        <v>800</v>
      </c>
      <c r="X13" s="11">
        <f t="shared" si="2"/>
        <v>400</v>
      </c>
      <c r="Y13" s="8">
        <v>198</v>
      </c>
      <c r="Z13" s="27" t="s">
        <v>203</v>
      </c>
    </row>
    <row r="14" spans="1:26">
      <c r="A14" s="12" t="s">
        <v>61</v>
      </c>
      <c r="B14" s="12">
        <v>437</v>
      </c>
      <c r="C14" s="2"/>
      <c r="D14" s="2"/>
      <c r="E14" s="2"/>
      <c r="F14" s="2"/>
      <c r="G14" s="2"/>
      <c r="H14" s="2"/>
      <c r="I14" s="2">
        <v>1</v>
      </c>
      <c r="J14" s="2">
        <v>1</v>
      </c>
      <c r="K14" s="2">
        <v>1</v>
      </c>
      <c r="L14" s="2">
        <v>2</v>
      </c>
      <c r="M14" s="2">
        <v>2</v>
      </c>
      <c r="N14" s="2">
        <v>2</v>
      </c>
      <c r="O14" s="2">
        <v>1</v>
      </c>
      <c r="P14" s="2">
        <v>1</v>
      </c>
      <c r="Q14" s="2">
        <v>1</v>
      </c>
      <c r="R14" s="2"/>
      <c r="S14" s="2"/>
      <c r="T14" s="2"/>
      <c r="U14" s="2"/>
      <c r="V14" s="2">
        <v>12</v>
      </c>
      <c r="W14" s="8">
        <v>900</v>
      </c>
      <c r="X14" s="8">
        <f t="shared" si="2"/>
        <v>450</v>
      </c>
      <c r="Y14" s="8">
        <v>226</v>
      </c>
      <c r="Z14" s="26" t="s">
        <v>205</v>
      </c>
    </row>
    <row r="15" spans="1:26">
      <c r="A15" s="12" t="s">
        <v>60</v>
      </c>
      <c r="B15" s="12">
        <v>444</v>
      </c>
      <c r="C15" s="2"/>
      <c r="D15" s="2"/>
      <c r="E15" s="2"/>
      <c r="F15" s="2"/>
      <c r="G15" s="2"/>
      <c r="H15" s="2"/>
      <c r="I15" s="2">
        <v>1</v>
      </c>
      <c r="J15" s="2">
        <v>1</v>
      </c>
      <c r="K15" s="2">
        <v>1</v>
      </c>
      <c r="L15" s="2">
        <v>2</v>
      </c>
      <c r="M15" s="2">
        <v>2</v>
      </c>
      <c r="N15" s="2">
        <v>2</v>
      </c>
      <c r="O15" s="2">
        <v>1</v>
      </c>
      <c r="P15" s="2">
        <v>1</v>
      </c>
      <c r="Q15" s="2">
        <v>1</v>
      </c>
      <c r="R15" s="2">
        <v>1</v>
      </c>
      <c r="S15" s="2"/>
      <c r="T15" s="2"/>
      <c r="U15" s="2"/>
      <c r="V15" s="2">
        <v>13</v>
      </c>
      <c r="W15" s="8">
        <v>700</v>
      </c>
      <c r="X15" s="8">
        <f t="shared" si="2"/>
        <v>350</v>
      </c>
      <c r="Y15" s="8">
        <v>175</v>
      </c>
      <c r="Z15" s="26" t="s">
        <v>205</v>
      </c>
    </row>
    <row r="16" spans="1:26">
      <c r="A16" s="12" t="s">
        <v>60</v>
      </c>
      <c r="B16" s="12">
        <v>443</v>
      </c>
      <c r="C16" s="2"/>
      <c r="D16" s="2"/>
      <c r="E16" s="2"/>
      <c r="F16" s="2"/>
      <c r="G16" s="2"/>
      <c r="H16" s="2"/>
      <c r="I16" s="2">
        <v>1</v>
      </c>
      <c r="J16" s="2">
        <v>1</v>
      </c>
      <c r="K16" s="2">
        <v>1</v>
      </c>
      <c r="L16" s="2">
        <v>2</v>
      </c>
      <c r="M16" s="2">
        <v>2</v>
      </c>
      <c r="N16" s="2">
        <v>2</v>
      </c>
      <c r="O16" s="2">
        <v>1</v>
      </c>
      <c r="P16" s="2">
        <v>1</v>
      </c>
      <c r="Q16" s="2">
        <v>1</v>
      </c>
      <c r="R16" s="2">
        <v>1</v>
      </c>
      <c r="S16" s="2"/>
      <c r="T16" s="2"/>
      <c r="U16" s="2"/>
      <c r="V16" s="2">
        <v>13</v>
      </c>
      <c r="W16" s="8">
        <v>700</v>
      </c>
      <c r="X16" s="8">
        <f t="shared" si="2"/>
        <v>350</v>
      </c>
      <c r="Y16" s="8">
        <v>175</v>
      </c>
      <c r="Z16" s="26" t="s">
        <v>205</v>
      </c>
    </row>
    <row r="17" spans="1:26">
      <c r="A17" s="12" t="s">
        <v>62</v>
      </c>
      <c r="B17" s="12">
        <v>446</v>
      </c>
      <c r="C17" s="2"/>
      <c r="D17" s="2">
        <v>1</v>
      </c>
      <c r="E17" s="2">
        <v>2</v>
      </c>
      <c r="F17" s="2">
        <v>2</v>
      </c>
      <c r="G17" s="2">
        <v>2</v>
      </c>
      <c r="H17" s="2">
        <v>2</v>
      </c>
      <c r="I17" s="2">
        <v>1</v>
      </c>
      <c r="J17" s="2"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11</v>
      </c>
      <c r="W17" s="8">
        <v>700</v>
      </c>
      <c r="X17" s="8">
        <f t="shared" si="2"/>
        <v>350</v>
      </c>
      <c r="Y17" s="8">
        <v>175</v>
      </c>
      <c r="Z17" s="26" t="s">
        <v>205</v>
      </c>
    </row>
    <row r="18" spans="1:26">
      <c r="A18" s="12" t="s">
        <v>62</v>
      </c>
      <c r="B18" s="12">
        <v>445</v>
      </c>
      <c r="C18" s="2"/>
      <c r="D18" s="2">
        <v>1</v>
      </c>
      <c r="E18" s="2">
        <v>2</v>
      </c>
      <c r="F18" s="2">
        <v>2</v>
      </c>
      <c r="G18" s="2">
        <v>2</v>
      </c>
      <c r="H18" s="2">
        <v>2</v>
      </c>
      <c r="I18" s="2">
        <v>1</v>
      </c>
      <c r="J18" s="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11</v>
      </c>
      <c r="W18" s="8">
        <v>700</v>
      </c>
      <c r="X18" s="8">
        <f t="shared" si="2"/>
        <v>350</v>
      </c>
      <c r="Y18" s="8">
        <v>175</v>
      </c>
      <c r="Z18" s="26" t="s">
        <v>205</v>
      </c>
    </row>
    <row r="19" spans="1:26">
      <c r="A19" s="12" t="s">
        <v>64</v>
      </c>
      <c r="B19" s="12">
        <v>440</v>
      </c>
      <c r="C19" s="2">
        <v>1</v>
      </c>
      <c r="D19" s="2">
        <v>1</v>
      </c>
      <c r="E19" s="2">
        <v>2</v>
      </c>
      <c r="F19" s="2">
        <v>2</v>
      </c>
      <c r="G19" s="2">
        <v>1</v>
      </c>
      <c r="H19" s="2">
        <v>1</v>
      </c>
      <c r="I19" s="2">
        <v>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9</v>
      </c>
      <c r="W19" s="8">
        <v>900</v>
      </c>
      <c r="X19" s="8">
        <f t="shared" si="2"/>
        <v>450</v>
      </c>
      <c r="Y19" s="8">
        <v>226</v>
      </c>
      <c r="Z19" s="26" t="s">
        <v>205</v>
      </c>
    </row>
    <row r="20" spans="1:26">
      <c r="A20" s="12" t="s">
        <v>63</v>
      </c>
      <c r="B20" s="12">
        <v>442</v>
      </c>
      <c r="C20" s="2">
        <v>1</v>
      </c>
      <c r="D20" s="2">
        <v>1</v>
      </c>
      <c r="E20" s="2">
        <v>2</v>
      </c>
      <c r="F20" s="2">
        <v>2</v>
      </c>
      <c r="G20" s="2">
        <v>2</v>
      </c>
      <c r="H20" s="2">
        <v>2</v>
      </c>
      <c r="I20" s="2">
        <v>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11</v>
      </c>
      <c r="W20" s="8">
        <v>750</v>
      </c>
      <c r="X20" s="8">
        <f t="shared" si="2"/>
        <v>375</v>
      </c>
      <c r="Y20" s="8">
        <v>180</v>
      </c>
      <c r="Z20" s="26" t="s">
        <v>205</v>
      </c>
    </row>
    <row r="21" spans="1:26">
      <c r="A21" s="12"/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8"/>
      <c r="X21" s="8"/>
      <c r="Y21" s="8"/>
      <c r="Z21" s="26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8"/>
      <c r="X22" s="8"/>
      <c r="Y22" s="8"/>
      <c r="Z22" s="26"/>
    </row>
  </sheetData>
  <pageMargins left="0.70866141732283472" right="0.70866141732283472" top="0.74803149606299213" bottom="0.74803149606299213" header="0.31496062992125984" footer="0.31496062992125984"/>
  <pageSetup paperSize="9"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rightToLeft="1" workbookViewId="0">
      <selection activeCell="X21" sqref="X21"/>
    </sheetView>
  </sheetViews>
  <sheetFormatPr defaultRowHeight="14.25"/>
  <cols>
    <col min="1" max="1" width="23.75" bestFit="1" customWidth="1"/>
    <col min="2" max="2" width="5.25" bestFit="1" customWidth="1"/>
    <col min="3" max="3" width="4.5" bestFit="1" customWidth="1"/>
    <col min="4" max="4" width="7.5" bestFit="1" customWidth="1"/>
    <col min="5" max="5" width="4.5" bestFit="1" customWidth="1"/>
    <col min="6" max="6" width="7.5" bestFit="1" customWidth="1"/>
    <col min="7" max="8" width="6" bestFit="1" customWidth="1"/>
    <col min="9" max="9" width="5.875" bestFit="1" customWidth="1"/>
    <col min="10" max="10" width="7.375" bestFit="1" customWidth="1"/>
    <col min="11" max="11" width="4.5" bestFit="1" customWidth="1"/>
    <col min="12" max="12" width="7.5" bestFit="1" customWidth="1"/>
    <col min="13" max="13" width="4.5" bestFit="1" customWidth="1"/>
    <col min="14" max="14" width="6" bestFit="1" customWidth="1"/>
    <col min="15" max="17" width="7" bestFit="1" customWidth="1"/>
    <col min="18" max="18" width="8.5" bestFit="1" customWidth="1"/>
    <col min="19" max="20" width="5.5" bestFit="1" customWidth="1"/>
    <col min="21" max="21" width="4.25" bestFit="1" customWidth="1"/>
    <col min="22" max="22" width="8.375" customWidth="1"/>
    <col min="23" max="23" width="9" customWidth="1"/>
    <col min="24" max="24" width="9" style="9" customWidth="1"/>
    <col min="25" max="25" width="11.125" customWidth="1"/>
    <col min="26" max="26" width="9" customWidth="1"/>
  </cols>
  <sheetData>
    <row r="1" spans="1:25">
      <c r="A1" s="51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3</v>
      </c>
      <c r="S1" s="2" t="s">
        <v>2</v>
      </c>
      <c r="T1" s="2" t="s">
        <v>3</v>
      </c>
      <c r="U1" s="2" t="s">
        <v>0</v>
      </c>
      <c r="V1" s="8" t="s">
        <v>49</v>
      </c>
      <c r="W1" s="10" t="s">
        <v>92</v>
      </c>
      <c r="X1" s="23" t="s">
        <v>50</v>
      </c>
      <c r="Y1" s="27" t="s">
        <v>201</v>
      </c>
    </row>
    <row r="2" spans="1:25">
      <c r="A2" s="51"/>
      <c r="B2" s="12"/>
      <c r="C2" s="2" t="s">
        <v>40</v>
      </c>
      <c r="D2" s="2" t="s">
        <v>86</v>
      </c>
      <c r="E2" s="2" t="s">
        <v>39</v>
      </c>
      <c r="F2" s="2" t="s">
        <v>38</v>
      </c>
      <c r="G2" s="2" t="s">
        <v>37</v>
      </c>
      <c r="H2" s="2" t="s">
        <v>36</v>
      </c>
      <c r="I2" s="2" t="s">
        <v>32</v>
      </c>
      <c r="J2" s="2" t="s">
        <v>33</v>
      </c>
      <c r="K2" s="7" t="s">
        <v>34</v>
      </c>
      <c r="L2" s="2" t="s">
        <v>35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52</v>
      </c>
      <c r="U2" s="2"/>
      <c r="V2" s="8"/>
      <c r="W2" s="11"/>
      <c r="X2" s="8"/>
      <c r="Y2" s="2"/>
    </row>
    <row r="3" spans="1:25">
      <c r="A3" s="51" t="s">
        <v>4</v>
      </c>
      <c r="B3" s="12">
        <v>154</v>
      </c>
      <c r="C3" s="2"/>
      <c r="D3" s="2"/>
      <c r="E3" s="2"/>
      <c r="F3" s="2"/>
      <c r="G3" s="2"/>
      <c r="H3" s="2"/>
      <c r="I3" s="2">
        <v>8</v>
      </c>
      <c r="J3" s="2">
        <v>12</v>
      </c>
      <c r="K3" s="2">
        <v>15</v>
      </c>
      <c r="L3" s="2">
        <v>15</v>
      </c>
      <c r="M3" s="2">
        <v>20</v>
      </c>
      <c r="N3" s="2">
        <v>20</v>
      </c>
      <c r="O3" s="2">
        <v>15</v>
      </c>
      <c r="P3" s="2">
        <v>15</v>
      </c>
      <c r="Q3" s="2">
        <v>12</v>
      </c>
      <c r="R3" s="2">
        <v>12</v>
      </c>
      <c r="S3" s="2">
        <v>10</v>
      </c>
      <c r="T3" s="2"/>
      <c r="U3" s="12">
        <v>154</v>
      </c>
      <c r="V3" s="8">
        <v>750</v>
      </c>
      <c r="W3" s="11">
        <f>V3/2</f>
        <v>375</v>
      </c>
      <c r="X3" s="8">
        <v>192</v>
      </c>
      <c r="Y3" s="27" t="s">
        <v>206</v>
      </c>
    </row>
    <row r="4" spans="1:25">
      <c r="A4" s="51" t="s">
        <v>26</v>
      </c>
      <c r="B4" s="12">
        <v>356</v>
      </c>
      <c r="C4" s="2">
        <v>7</v>
      </c>
      <c r="D4" s="2">
        <v>11</v>
      </c>
      <c r="E4" s="2">
        <v>11</v>
      </c>
      <c r="F4" s="2">
        <v>11</v>
      </c>
      <c r="G4" s="2">
        <v>14</v>
      </c>
      <c r="H4" s="2">
        <v>14</v>
      </c>
      <c r="I4" s="2">
        <v>11</v>
      </c>
      <c r="J4" s="2">
        <v>11</v>
      </c>
      <c r="K4" s="2">
        <v>8</v>
      </c>
      <c r="L4" s="2">
        <v>4</v>
      </c>
      <c r="M4" s="2"/>
      <c r="N4" s="2"/>
      <c r="O4" s="2"/>
      <c r="P4" s="2"/>
      <c r="Q4" s="2"/>
      <c r="R4" s="2"/>
      <c r="S4" s="2"/>
      <c r="T4" s="2"/>
      <c r="U4" s="12">
        <v>102</v>
      </c>
      <c r="V4" s="8">
        <v>750</v>
      </c>
      <c r="W4" s="11">
        <f t="shared" ref="W4:W24" si="0">V4/2</f>
        <v>375</v>
      </c>
      <c r="X4" s="8">
        <v>192</v>
      </c>
      <c r="Y4" s="27" t="s">
        <v>206</v>
      </c>
    </row>
    <row r="5" spans="1:25">
      <c r="A5" s="51" t="s">
        <v>6</v>
      </c>
      <c r="B5" s="12">
        <v>359</v>
      </c>
      <c r="C5" s="2"/>
      <c r="D5" s="2"/>
      <c r="E5" s="2"/>
      <c r="F5" s="2"/>
      <c r="G5" s="2"/>
      <c r="H5" s="2"/>
      <c r="I5" s="2">
        <v>1</v>
      </c>
      <c r="J5" s="2">
        <v>2</v>
      </c>
      <c r="K5" s="2">
        <v>2</v>
      </c>
      <c r="L5" s="2">
        <v>2</v>
      </c>
      <c r="M5" s="2">
        <v>4</v>
      </c>
      <c r="N5" s="2">
        <v>4</v>
      </c>
      <c r="O5" s="2">
        <v>3</v>
      </c>
      <c r="P5" s="2">
        <v>2</v>
      </c>
      <c r="Q5" s="2">
        <v>2</v>
      </c>
      <c r="R5" s="2">
        <v>1</v>
      </c>
      <c r="S5" s="2">
        <v>1</v>
      </c>
      <c r="T5" s="2"/>
      <c r="U5" s="12">
        <v>24</v>
      </c>
      <c r="V5" s="8">
        <v>900</v>
      </c>
      <c r="W5" s="11">
        <f t="shared" si="0"/>
        <v>450</v>
      </c>
      <c r="X5" s="8">
        <v>226</v>
      </c>
      <c r="Y5" s="27" t="s">
        <v>207</v>
      </c>
    </row>
    <row r="6" spans="1:25">
      <c r="A6" s="51" t="s">
        <v>7</v>
      </c>
      <c r="B6" s="12">
        <v>360</v>
      </c>
      <c r="C6" s="2">
        <v>2</v>
      </c>
      <c r="D6" s="2">
        <v>2</v>
      </c>
      <c r="E6" s="2">
        <v>2</v>
      </c>
      <c r="F6" s="2">
        <v>2</v>
      </c>
      <c r="G6" s="2">
        <v>3</v>
      </c>
      <c r="H6" s="2">
        <v>3</v>
      </c>
      <c r="I6" s="2">
        <v>2</v>
      </c>
      <c r="J6" s="2">
        <v>2</v>
      </c>
      <c r="K6" s="2">
        <v>1</v>
      </c>
      <c r="L6" s="2">
        <v>1</v>
      </c>
      <c r="M6" s="2"/>
      <c r="N6" s="2"/>
      <c r="O6" s="2"/>
      <c r="P6" s="2"/>
      <c r="Q6" s="2"/>
      <c r="R6" s="2"/>
      <c r="S6" s="2"/>
      <c r="T6" s="2"/>
      <c r="U6" s="12">
        <v>20</v>
      </c>
      <c r="V6" s="8">
        <v>900</v>
      </c>
      <c r="W6" s="11">
        <f t="shared" si="0"/>
        <v>450</v>
      </c>
      <c r="X6" s="8">
        <v>226</v>
      </c>
      <c r="Y6" s="27" t="s">
        <v>207</v>
      </c>
    </row>
    <row r="7" spans="1:25">
      <c r="A7" s="51" t="s">
        <v>68</v>
      </c>
      <c r="B7" s="12">
        <v>362</v>
      </c>
      <c r="C7" s="2">
        <v>3</v>
      </c>
      <c r="D7" s="2">
        <v>3</v>
      </c>
      <c r="E7" s="2">
        <v>4</v>
      </c>
      <c r="F7" s="2">
        <v>4</v>
      </c>
      <c r="G7" s="2">
        <v>6</v>
      </c>
      <c r="H7" s="2">
        <v>6</v>
      </c>
      <c r="I7" s="2">
        <v>4</v>
      </c>
      <c r="J7" s="2">
        <v>4</v>
      </c>
      <c r="K7" s="2">
        <v>2</v>
      </c>
      <c r="L7" s="2"/>
      <c r="M7" s="2"/>
      <c r="N7" s="2"/>
      <c r="O7" s="2"/>
      <c r="P7" s="2"/>
      <c r="Q7" s="2"/>
      <c r="R7" s="2"/>
      <c r="S7" s="2"/>
      <c r="T7" s="2"/>
      <c r="U7" s="12">
        <v>36</v>
      </c>
      <c r="V7" s="8">
        <v>750</v>
      </c>
      <c r="W7" s="11">
        <f t="shared" si="0"/>
        <v>375</v>
      </c>
      <c r="X7" s="8">
        <v>185</v>
      </c>
      <c r="Y7" s="2" t="s">
        <v>208</v>
      </c>
    </row>
    <row r="8" spans="1:25">
      <c r="A8" s="51" t="s">
        <v>8</v>
      </c>
      <c r="B8" s="12">
        <v>361</v>
      </c>
      <c r="C8" s="2"/>
      <c r="D8" s="2"/>
      <c r="E8" s="2"/>
      <c r="F8" s="2"/>
      <c r="G8" s="2"/>
      <c r="H8" s="2"/>
      <c r="I8" s="2">
        <v>3</v>
      </c>
      <c r="J8" s="2">
        <v>4</v>
      </c>
      <c r="K8" s="2">
        <v>4</v>
      </c>
      <c r="L8" s="2">
        <v>6</v>
      </c>
      <c r="M8" s="2">
        <v>8</v>
      </c>
      <c r="N8" s="2">
        <v>8</v>
      </c>
      <c r="O8" s="2">
        <v>6</v>
      </c>
      <c r="P8" s="2">
        <v>6</v>
      </c>
      <c r="Q8" s="2">
        <v>4</v>
      </c>
      <c r="R8" s="2">
        <v>4</v>
      </c>
      <c r="S8" s="2">
        <v>4</v>
      </c>
      <c r="T8" s="2"/>
      <c r="U8" s="12">
        <v>57</v>
      </c>
      <c r="V8" s="8">
        <v>750</v>
      </c>
      <c r="W8" s="11">
        <f t="shared" si="0"/>
        <v>375</v>
      </c>
      <c r="X8" s="8">
        <v>185</v>
      </c>
      <c r="Y8" s="2" t="s">
        <v>208</v>
      </c>
    </row>
    <row r="9" spans="1:25">
      <c r="A9" s="51" t="s">
        <v>65</v>
      </c>
      <c r="B9" s="12">
        <v>165</v>
      </c>
      <c r="C9" s="2">
        <v>1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3</v>
      </c>
      <c r="N9" s="2">
        <v>3</v>
      </c>
      <c r="O9" s="2">
        <v>2</v>
      </c>
      <c r="P9" s="2">
        <v>2</v>
      </c>
      <c r="Q9" s="2">
        <v>2</v>
      </c>
      <c r="R9" s="2">
        <v>1</v>
      </c>
      <c r="S9" s="2">
        <v>1</v>
      </c>
      <c r="T9" s="2"/>
      <c r="U9" s="12">
        <v>33</v>
      </c>
      <c r="V9" s="8">
        <v>700</v>
      </c>
      <c r="W9" s="11">
        <v>350</v>
      </c>
      <c r="X9" s="8">
        <v>175</v>
      </c>
      <c r="Y9" s="2">
        <v>0</v>
      </c>
    </row>
    <row r="10" spans="1:25">
      <c r="A10" s="51" t="s">
        <v>9</v>
      </c>
      <c r="B10" s="12">
        <v>161</v>
      </c>
      <c r="C10" s="2"/>
      <c r="D10" s="2"/>
      <c r="E10" s="2"/>
      <c r="F10" s="2"/>
      <c r="G10" s="2"/>
      <c r="H10" s="2"/>
      <c r="I10" s="2"/>
      <c r="J10" s="2">
        <v>6</v>
      </c>
      <c r="K10" s="2">
        <v>8</v>
      </c>
      <c r="L10" s="2">
        <v>8</v>
      </c>
      <c r="M10" s="2">
        <v>10</v>
      </c>
      <c r="N10" s="2">
        <v>12</v>
      </c>
      <c r="O10" s="2">
        <v>12</v>
      </c>
      <c r="P10" s="2">
        <v>8</v>
      </c>
      <c r="Q10" s="2">
        <v>6</v>
      </c>
      <c r="R10" s="2">
        <v>6</v>
      </c>
      <c r="S10" s="2">
        <v>4</v>
      </c>
      <c r="T10" s="2"/>
      <c r="U10" s="12">
        <v>80</v>
      </c>
      <c r="V10" s="8">
        <v>700</v>
      </c>
      <c r="W10" s="11">
        <f t="shared" si="0"/>
        <v>350</v>
      </c>
      <c r="X10" s="8">
        <v>170</v>
      </c>
      <c r="Y10" s="2" t="s">
        <v>209</v>
      </c>
    </row>
    <row r="11" spans="1:25">
      <c r="A11" s="51" t="s">
        <v>12</v>
      </c>
      <c r="B11" s="12">
        <v>367</v>
      </c>
      <c r="C11" s="2"/>
      <c r="D11" s="2">
        <v>4</v>
      </c>
      <c r="E11" s="2">
        <v>4</v>
      </c>
      <c r="F11" s="2">
        <v>8</v>
      </c>
      <c r="G11" s="2">
        <v>8</v>
      </c>
      <c r="H11" s="2">
        <v>8</v>
      </c>
      <c r="I11" s="2">
        <v>8</v>
      </c>
      <c r="J11" s="2">
        <v>4</v>
      </c>
      <c r="K11" s="2">
        <v>2</v>
      </c>
      <c r="L11" s="2"/>
      <c r="M11" s="2"/>
      <c r="N11" s="2"/>
      <c r="O11" s="2"/>
      <c r="P11" s="2"/>
      <c r="Q11" s="2"/>
      <c r="R11" s="2"/>
      <c r="S11" s="2"/>
      <c r="T11" s="2"/>
      <c r="U11" s="12">
        <v>46</v>
      </c>
      <c r="V11" s="8">
        <v>800</v>
      </c>
      <c r="W11" s="11">
        <f t="shared" si="0"/>
        <v>400</v>
      </c>
      <c r="X11" s="8">
        <v>198</v>
      </c>
      <c r="Y11" s="2" t="s">
        <v>208</v>
      </c>
    </row>
    <row r="12" spans="1:25">
      <c r="A12" s="51" t="s">
        <v>54</v>
      </c>
      <c r="B12" s="12">
        <v>431</v>
      </c>
      <c r="C12" s="2"/>
      <c r="D12" s="2"/>
      <c r="E12" s="2"/>
      <c r="F12" s="2"/>
      <c r="G12" s="2"/>
      <c r="H12" s="2"/>
      <c r="I12" s="2">
        <v>5</v>
      </c>
      <c r="J12" s="2">
        <v>7</v>
      </c>
      <c r="K12" s="2">
        <v>7</v>
      </c>
      <c r="L12" s="2">
        <v>9</v>
      </c>
      <c r="M12" s="2">
        <v>12</v>
      </c>
      <c r="N12" s="2">
        <v>12</v>
      </c>
      <c r="O12" s="2">
        <v>9</v>
      </c>
      <c r="P12" s="2">
        <v>9</v>
      </c>
      <c r="Q12" s="2">
        <v>7</v>
      </c>
      <c r="R12" s="2">
        <v>7</v>
      </c>
      <c r="S12" s="2">
        <v>4</v>
      </c>
      <c r="T12" s="2"/>
      <c r="U12" s="12">
        <v>88</v>
      </c>
      <c r="V12" s="8">
        <v>800</v>
      </c>
      <c r="W12" s="11">
        <f t="shared" si="0"/>
        <v>400</v>
      </c>
      <c r="X12" s="8">
        <v>204</v>
      </c>
      <c r="Y12" s="2" t="s">
        <v>210</v>
      </c>
    </row>
    <row r="13" spans="1:25">
      <c r="A13" s="51" t="s">
        <v>25</v>
      </c>
      <c r="B13" s="12">
        <v>357</v>
      </c>
      <c r="C13" s="2"/>
      <c r="D13" s="2"/>
      <c r="E13" s="2"/>
      <c r="F13" s="2"/>
      <c r="G13" s="2"/>
      <c r="H13" s="2"/>
      <c r="I13" s="2">
        <v>6</v>
      </c>
      <c r="J13" s="2">
        <v>8</v>
      </c>
      <c r="K13" s="2">
        <v>12</v>
      </c>
      <c r="L13" s="2">
        <v>12</v>
      </c>
      <c r="M13" s="2">
        <v>15</v>
      </c>
      <c r="N13" s="2">
        <v>15</v>
      </c>
      <c r="O13" s="2">
        <v>12</v>
      </c>
      <c r="P13" s="2">
        <v>12</v>
      </c>
      <c r="Q13" s="2">
        <v>12</v>
      </c>
      <c r="R13" s="2">
        <v>6</v>
      </c>
      <c r="S13" s="2">
        <v>6</v>
      </c>
      <c r="T13" s="2"/>
      <c r="U13" s="12">
        <v>116</v>
      </c>
      <c r="V13" s="8">
        <v>800</v>
      </c>
      <c r="W13" s="11">
        <f t="shared" si="0"/>
        <v>400</v>
      </c>
      <c r="X13" s="8">
        <v>204</v>
      </c>
      <c r="Y13" s="2" t="s">
        <v>210</v>
      </c>
    </row>
    <row r="14" spans="1:25">
      <c r="A14" s="13" t="s">
        <v>56</v>
      </c>
      <c r="B14" s="13">
        <v>424</v>
      </c>
      <c r="C14" s="2">
        <v>2</v>
      </c>
      <c r="D14" s="2">
        <v>4</v>
      </c>
      <c r="E14" s="2">
        <v>6</v>
      </c>
      <c r="F14" s="2">
        <v>8</v>
      </c>
      <c r="G14" s="2">
        <v>8</v>
      </c>
      <c r="H14" s="2">
        <v>8</v>
      </c>
      <c r="I14" s="2">
        <v>6</v>
      </c>
      <c r="J14" s="2">
        <v>6</v>
      </c>
      <c r="K14" s="2">
        <v>6</v>
      </c>
      <c r="L14" s="2">
        <v>6</v>
      </c>
      <c r="M14" s="2">
        <v>8</v>
      </c>
      <c r="N14" s="2">
        <v>8</v>
      </c>
      <c r="O14" s="2">
        <v>6</v>
      </c>
      <c r="P14" s="2">
        <v>6</v>
      </c>
      <c r="Q14" s="2">
        <v>6</v>
      </c>
      <c r="R14" s="2">
        <v>4</v>
      </c>
      <c r="S14" s="2">
        <v>4</v>
      </c>
      <c r="T14" s="2">
        <v>6</v>
      </c>
      <c r="U14" s="15">
        <v>108</v>
      </c>
      <c r="V14" s="8">
        <v>700</v>
      </c>
      <c r="W14" s="11">
        <f t="shared" si="0"/>
        <v>350</v>
      </c>
      <c r="X14" s="8">
        <v>175</v>
      </c>
      <c r="Y14" s="2" t="s">
        <v>211</v>
      </c>
    </row>
    <row r="15" spans="1:25">
      <c r="A15" s="51" t="s">
        <v>67</v>
      </c>
      <c r="B15" s="12">
        <v>373</v>
      </c>
      <c r="C15" s="2">
        <v>4</v>
      </c>
      <c r="D15" s="2">
        <v>6</v>
      </c>
      <c r="E15" s="2">
        <v>6</v>
      </c>
      <c r="F15" s="2">
        <v>6</v>
      </c>
      <c r="G15" s="2">
        <v>8</v>
      </c>
      <c r="H15" s="2">
        <v>8</v>
      </c>
      <c r="I15" s="2">
        <v>6</v>
      </c>
      <c r="J15" s="2">
        <v>6</v>
      </c>
      <c r="K15" s="2">
        <v>3</v>
      </c>
      <c r="L15" s="2"/>
      <c r="M15" s="2"/>
      <c r="N15" s="2"/>
      <c r="O15" s="2"/>
      <c r="P15" s="2"/>
      <c r="Q15" s="2"/>
      <c r="R15" s="2"/>
      <c r="S15" s="2"/>
      <c r="T15" s="2"/>
      <c r="U15" s="12">
        <v>53</v>
      </c>
      <c r="V15" s="8">
        <v>700</v>
      </c>
      <c r="W15" s="11">
        <f t="shared" si="0"/>
        <v>350</v>
      </c>
      <c r="X15" s="8">
        <v>170</v>
      </c>
      <c r="Y15" s="2" t="s">
        <v>209</v>
      </c>
    </row>
    <row r="16" spans="1:25">
      <c r="A16" s="51" t="s">
        <v>15</v>
      </c>
      <c r="B16" s="12">
        <v>358</v>
      </c>
      <c r="C16" s="2">
        <v>6</v>
      </c>
      <c r="D16" s="2">
        <v>8</v>
      </c>
      <c r="E16" s="2">
        <v>8</v>
      </c>
      <c r="F16" s="2">
        <v>8</v>
      </c>
      <c r="G16" s="2">
        <v>12</v>
      </c>
      <c r="H16" s="2">
        <v>12</v>
      </c>
      <c r="I16" s="2">
        <v>8</v>
      </c>
      <c r="J16" s="2">
        <v>8</v>
      </c>
      <c r="K16" s="2">
        <v>6</v>
      </c>
      <c r="L16" s="2">
        <v>4</v>
      </c>
      <c r="M16" s="2"/>
      <c r="N16" s="2"/>
      <c r="O16" s="2"/>
      <c r="P16" s="2"/>
      <c r="Q16" s="2"/>
      <c r="R16" s="2"/>
      <c r="S16" s="2"/>
      <c r="T16" s="2"/>
      <c r="U16" s="12">
        <v>80</v>
      </c>
      <c r="V16" s="8">
        <v>800</v>
      </c>
      <c r="W16" s="11">
        <f t="shared" si="0"/>
        <v>400</v>
      </c>
      <c r="X16" s="8">
        <v>204</v>
      </c>
      <c r="Y16" s="2" t="s">
        <v>209</v>
      </c>
    </row>
    <row r="17" spans="1:25">
      <c r="A17" s="51" t="s">
        <v>70</v>
      </c>
      <c r="B17" s="12">
        <v>432</v>
      </c>
      <c r="C17" s="2">
        <v>6</v>
      </c>
      <c r="D17" s="2">
        <v>8</v>
      </c>
      <c r="E17" s="2">
        <v>8</v>
      </c>
      <c r="F17" s="2">
        <v>8</v>
      </c>
      <c r="G17" s="2">
        <v>12</v>
      </c>
      <c r="H17" s="2">
        <v>12</v>
      </c>
      <c r="I17" s="2">
        <v>8</v>
      </c>
      <c r="J17" s="2">
        <v>8</v>
      </c>
      <c r="K17" s="2">
        <v>6</v>
      </c>
      <c r="L17" s="2">
        <v>4</v>
      </c>
      <c r="M17" s="2"/>
      <c r="N17" s="2"/>
      <c r="O17" s="2"/>
      <c r="P17" s="2"/>
      <c r="Q17" s="2"/>
      <c r="R17" s="2"/>
      <c r="S17" s="2"/>
      <c r="T17" s="2"/>
      <c r="U17" s="12">
        <v>80</v>
      </c>
      <c r="V17" s="8">
        <v>800</v>
      </c>
      <c r="W17" s="11">
        <f t="shared" si="0"/>
        <v>400</v>
      </c>
      <c r="X17" s="8">
        <v>204</v>
      </c>
      <c r="Y17" s="2" t="s">
        <v>211</v>
      </c>
    </row>
    <row r="18" spans="1:25" ht="15">
      <c r="A18" s="14" t="s">
        <v>17</v>
      </c>
      <c r="B18" s="14">
        <v>435</v>
      </c>
      <c r="C18" s="2">
        <v>5</v>
      </c>
      <c r="D18" s="2">
        <v>5</v>
      </c>
      <c r="E18" s="2">
        <v>4</v>
      </c>
      <c r="F18" s="2">
        <v>4</v>
      </c>
      <c r="G18" s="2">
        <v>6</v>
      </c>
      <c r="H18" s="2">
        <v>6</v>
      </c>
      <c r="I18" s="2">
        <v>4</v>
      </c>
      <c r="J18" s="2">
        <v>4</v>
      </c>
      <c r="K18" s="2">
        <v>6</v>
      </c>
      <c r="L18" s="2">
        <v>6</v>
      </c>
      <c r="M18" s="2">
        <v>8</v>
      </c>
      <c r="N18" s="2">
        <v>8</v>
      </c>
      <c r="O18" s="2">
        <v>6</v>
      </c>
      <c r="P18" s="2">
        <v>6</v>
      </c>
      <c r="Q18" s="2">
        <v>4</v>
      </c>
      <c r="R18" s="2">
        <v>3</v>
      </c>
      <c r="S18" s="2">
        <v>4</v>
      </c>
      <c r="T18" s="2"/>
      <c r="U18" s="12">
        <v>85</v>
      </c>
      <c r="V18" s="8">
        <v>700</v>
      </c>
      <c r="W18" s="11">
        <f t="shared" si="0"/>
        <v>350</v>
      </c>
      <c r="X18" s="8">
        <v>181</v>
      </c>
      <c r="Y18" s="2" t="s">
        <v>212</v>
      </c>
    </row>
    <row r="19" spans="1:25" ht="15">
      <c r="A19" s="38" t="s">
        <v>17</v>
      </c>
      <c r="B19" s="14">
        <v>435</v>
      </c>
      <c r="C19" s="2">
        <v>2</v>
      </c>
      <c r="D19" s="2">
        <v>2</v>
      </c>
      <c r="E19" s="2">
        <v>3</v>
      </c>
      <c r="F19" s="2">
        <v>3</v>
      </c>
      <c r="G19" s="2">
        <v>3</v>
      </c>
      <c r="H19" s="2">
        <v>3</v>
      </c>
      <c r="I19" s="2">
        <v>2</v>
      </c>
      <c r="J19" s="2">
        <v>2</v>
      </c>
      <c r="K19" s="2">
        <v>3</v>
      </c>
      <c r="L19" s="2">
        <v>3</v>
      </c>
      <c r="M19" s="2">
        <v>4</v>
      </c>
      <c r="N19" s="2">
        <v>4</v>
      </c>
      <c r="O19" s="2">
        <v>4</v>
      </c>
      <c r="P19" s="2">
        <v>2</v>
      </c>
      <c r="Q19" s="2">
        <v>2</v>
      </c>
      <c r="R19" s="2">
        <v>1</v>
      </c>
      <c r="S19" s="2"/>
      <c r="T19" s="2"/>
      <c r="U19" s="12">
        <v>43</v>
      </c>
      <c r="V19" s="8">
        <v>700</v>
      </c>
      <c r="W19" s="11">
        <f t="shared" ref="W19" si="1">V19/2</f>
        <v>350</v>
      </c>
      <c r="X19" s="8">
        <v>181</v>
      </c>
      <c r="Y19" s="2">
        <v>0</v>
      </c>
    </row>
    <row r="20" spans="1:25">
      <c r="A20" s="51" t="s">
        <v>51</v>
      </c>
      <c r="B20" s="12">
        <v>436</v>
      </c>
      <c r="C20" s="2">
        <v>2</v>
      </c>
      <c r="D20" s="2">
        <v>2</v>
      </c>
      <c r="E20" s="2">
        <v>3</v>
      </c>
      <c r="F20" s="2">
        <v>3</v>
      </c>
      <c r="G20" s="2">
        <v>4</v>
      </c>
      <c r="H20" s="2">
        <v>4</v>
      </c>
      <c r="I20" s="2">
        <v>3</v>
      </c>
      <c r="J20" s="2">
        <v>3</v>
      </c>
      <c r="K20" s="2">
        <v>4</v>
      </c>
      <c r="L20" s="2">
        <v>4</v>
      </c>
      <c r="M20" s="2">
        <v>4</v>
      </c>
      <c r="N20" s="2">
        <v>6</v>
      </c>
      <c r="O20" s="2">
        <v>6</v>
      </c>
      <c r="P20" s="2">
        <v>4</v>
      </c>
      <c r="Q20" s="2">
        <v>4</v>
      </c>
      <c r="R20" s="2">
        <v>2</v>
      </c>
      <c r="S20" s="2">
        <v>2</v>
      </c>
      <c r="T20" s="2"/>
      <c r="U20" s="12">
        <v>60</v>
      </c>
      <c r="V20" s="8">
        <v>650</v>
      </c>
      <c r="W20" s="11">
        <f t="shared" si="0"/>
        <v>325</v>
      </c>
      <c r="X20" s="8">
        <v>170</v>
      </c>
      <c r="Y20" s="2" t="s">
        <v>213</v>
      </c>
    </row>
    <row r="21" spans="1:25">
      <c r="A21" s="51" t="s">
        <v>48</v>
      </c>
      <c r="B21" s="12">
        <v>368</v>
      </c>
      <c r="C21" s="2"/>
      <c r="D21" s="2"/>
      <c r="E21" s="2"/>
      <c r="F21" s="2"/>
      <c r="G21" s="2"/>
      <c r="H21" s="2"/>
      <c r="I21" s="2"/>
      <c r="J21" s="2">
        <v>3</v>
      </c>
      <c r="K21" s="2">
        <v>3</v>
      </c>
      <c r="L21" s="2">
        <v>3</v>
      </c>
      <c r="M21" s="2">
        <v>5</v>
      </c>
      <c r="N21" s="2">
        <v>5</v>
      </c>
      <c r="O21" s="2">
        <v>3</v>
      </c>
      <c r="P21" s="2">
        <v>3</v>
      </c>
      <c r="Q21" s="2">
        <v>3</v>
      </c>
      <c r="R21" s="2">
        <v>2</v>
      </c>
      <c r="S21" s="2">
        <v>3</v>
      </c>
      <c r="T21" s="2">
        <v>4</v>
      </c>
      <c r="U21" s="2">
        <v>37</v>
      </c>
      <c r="V21" s="8">
        <v>550</v>
      </c>
      <c r="W21" s="11">
        <f t="shared" si="0"/>
        <v>275</v>
      </c>
      <c r="X21" s="8">
        <v>135</v>
      </c>
      <c r="Y21" s="2" t="s">
        <v>204</v>
      </c>
    </row>
    <row r="22" spans="1:25">
      <c r="A22" s="51" t="s">
        <v>69</v>
      </c>
      <c r="B22" s="12">
        <v>369</v>
      </c>
      <c r="C22" s="2">
        <v>3</v>
      </c>
      <c r="D22" s="2">
        <v>3</v>
      </c>
      <c r="E22" s="2">
        <v>4</v>
      </c>
      <c r="F22" s="2">
        <v>5</v>
      </c>
      <c r="G22" s="2">
        <v>6</v>
      </c>
      <c r="H22" s="2">
        <v>6</v>
      </c>
      <c r="I22" s="2">
        <v>4</v>
      </c>
      <c r="J22" s="2">
        <v>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35</v>
      </c>
      <c r="V22" s="8">
        <v>550</v>
      </c>
      <c r="W22" s="11">
        <f t="shared" si="0"/>
        <v>275</v>
      </c>
      <c r="X22" s="8">
        <v>135</v>
      </c>
      <c r="Y22" s="2" t="s">
        <v>204</v>
      </c>
    </row>
    <row r="23" spans="1:25">
      <c r="A23" s="51" t="s">
        <v>66</v>
      </c>
      <c r="B23" s="12">
        <v>902</v>
      </c>
      <c r="C23" s="2"/>
      <c r="D23" s="2"/>
      <c r="E23" s="2"/>
      <c r="F23" s="2"/>
      <c r="G23" s="2"/>
      <c r="H23" s="2"/>
      <c r="I23" s="2">
        <v>1</v>
      </c>
      <c r="J23" s="2">
        <v>2</v>
      </c>
      <c r="K23" s="2">
        <v>2</v>
      </c>
      <c r="L23" s="2">
        <v>2</v>
      </c>
      <c r="M23" s="2">
        <v>3</v>
      </c>
      <c r="N23" s="2">
        <v>3</v>
      </c>
      <c r="O23" s="2">
        <v>3</v>
      </c>
      <c r="P23" s="2">
        <v>3</v>
      </c>
      <c r="Q23" s="2">
        <v>2</v>
      </c>
      <c r="R23" s="2">
        <v>2</v>
      </c>
      <c r="S23" s="2">
        <v>2</v>
      </c>
      <c r="T23" s="2">
        <v>3</v>
      </c>
      <c r="U23" s="2">
        <v>28</v>
      </c>
      <c r="V23" s="8">
        <v>900</v>
      </c>
      <c r="W23" s="11">
        <f t="shared" si="0"/>
        <v>450</v>
      </c>
      <c r="X23" s="8">
        <v>226</v>
      </c>
      <c r="Y23" s="2" t="s">
        <v>214</v>
      </c>
    </row>
    <row r="24" spans="1:25">
      <c r="A24" s="51" t="s">
        <v>71</v>
      </c>
      <c r="B24" s="12">
        <v>378</v>
      </c>
      <c r="C24" s="2"/>
      <c r="D24" s="2"/>
      <c r="E24" s="2"/>
      <c r="F24" s="2"/>
      <c r="G24" s="2"/>
      <c r="H24" s="2"/>
      <c r="I24" s="2"/>
      <c r="J24" s="2">
        <v>1</v>
      </c>
      <c r="K24" s="2">
        <v>1</v>
      </c>
      <c r="L24" s="2">
        <v>2</v>
      </c>
      <c r="M24" s="2">
        <v>2</v>
      </c>
      <c r="N24" s="2">
        <v>2</v>
      </c>
      <c r="O24" s="2">
        <v>1</v>
      </c>
      <c r="P24" s="2">
        <v>1</v>
      </c>
      <c r="Q24" s="2">
        <v>1</v>
      </c>
      <c r="R24" s="2">
        <v>1</v>
      </c>
      <c r="S24" s="2"/>
      <c r="T24" s="2"/>
      <c r="U24" s="2">
        <v>12</v>
      </c>
      <c r="V24" s="8">
        <v>750</v>
      </c>
      <c r="W24" s="11">
        <f t="shared" si="0"/>
        <v>375</v>
      </c>
      <c r="X24" s="8">
        <v>180</v>
      </c>
      <c r="Y24" s="2" t="s">
        <v>215</v>
      </c>
    </row>
    <row r="25" spans="1:25">
      <c r="V25" s="9"/>
      <c r="W25" s="9"/>
    </row>
    <row r="26" spans="1:25">
      <c r="V26" s="9"/>
      <c r="W26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rightToLeft="1" topLeftCell="A13" zoomScale="120" zoomScaleNormal="120" workbookViewId="0">
      <selection activeCell="N8" sqref="N8"/>
    </sheetView>
  </sheetViews>
  <sheetFormatPr defaultRowHeight="14.25"/>
  <cols>
    <col min="1" max="1" width="31.25" bestFit="1" customWidth="1"/>
    <col min="2" max="2" width="20" bestFit="1" customWidth="1"/>
    <col min="3" max="3" width="3.875" bestFit="1" customWidth="1"/>
    <col min="4" max="4" width="3.25" bestFit="1" customWidth="1"/>
    <col min="5" max="6" width="5.5" bestFit="1" customWidth="1"/>
    <col min="7" max="7" width="5.5" customWidth="1"/>
    <col min="8" max="8" width="4.875" customWidth="1"/>
    <col min="9" max="9" width="4.625" bestFit="1" customWidth="1"/>
    <col min="10" max="10" width="9" style="9"/>
    <col min="11" max="11" width="10.5" style="9" bestFit="1" customWidth="1"/>
  </cols>
  <sheetData>
    <row r="1" spans="1:12">
      <c r="A1" s="2" t="s">
        <v>94</v>
      </c>
      <c r="B1" s="2" t="s">
        <v>101</v>
      </c>
      <c r="C1" s="2" t="s">
        <v>103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100</v>
      </c>
      <c r="I1" s="24" t="s">
        <v>95</v>
      </c>
      <c r="J1" s="21" t="s">
        <v>50</v>
      </c>
      <c r="K1" s="21" t="s">
        <v>102</v>
      </c>
      <c r="L1" s="24" t="s">
        <v>92</v>
      </c>
    </row>
    <row r="2" spans="1:12">
      <c r="A2" s="2" t="s">
        <v>112</v>
      </c>
      <c r="B2" s="2" t="s">
        <v>104</v>
      </c>
      <c r="C2" s="2">
        <v>670</v>
      </c>
      <c r="D2" s="2"/>
      <c r="E2" s="2">
        <v>5</v>
      </c>
      <c r="F2" s="2">
        <v>10</v>
      </c>
      <c r="G2" s="2">
        <v>10</v>
      </c>
      <c r="H2" s="2"/>
      <c r="I2" s="2">
        <f>D2+E2+F2+G2+H2</f>
        <v>25</v>
      </c>
      <c r="J2" s="8">
        <v>34.5</v>
      </c>
      <c r="K2" s="8">
        <v>110</v>
      </c>
      <c r="L2" s="28">
        <f>K2/2</f>
        <v>55</v>
      </c>
    </row>
    <row r="3" spans="1:12">
      <c r="A3" s="2" t="s">
        <v>105</v>
      </c>
      <c r="B3" s="2" t="s">
        <v>109</v>
      </c>
      <c r="C3" s="2">
        <v>318</v>
      </c>
      <c r="D3" s="2"/>
      <c r="E3" s="2">
        <v>3</v>
      </c>
      <c r="F3" s="2">
        <v>5</v>
      </c>
      <c r="G3" s="2">
        <v>5</v>
      </c>
      <c r="H3" s="2">
        <v>3</v>
      </c>
      <c r="I3" s="2">
        <f t="shared" ref="I3:I28" si="0">D3+E3+F3+G3+H3</f>
        <v>16</v>
      </c>
      <c r="J3" s="8">
        <v>208</v>
      </c>
      <c r="K3" s="8">
        <v>650</v>
      </c>
      <c r="L3" s="8">
        <f t="shared" ref="L3:L55" si="1">K3/2</f>
        <v>325</v>
      </c>
    </row>
    <row r="4" spans="1:12">
      <c r="A4" s="2" t="s">
        <v>106</v>
      </c>
      <c r="B4" s="2" t="s">
        <v>110</v>
      </c>
      <c r="C4" s="2">
        <v>295</v>
      </c>
      <c r="D4" s="2">
        <v>5</v>
      </c>
      <c r="E4" s="2">
        <v>6</v>
      </c>
      <c r="F4" s="2">
        <v>5</v>
      </c>
      <c r="G4" s="2">
        <v>3</v>
      </c>
      <c r="H4" s="2"/>
      <c r="I4" s="2">
        <f t="shared" si="0"/>
        <v>19</v>
      </c>
      <c r="J4" s="8">
        <v>87</v>
      </c>
      <c r="K4" s="8">
        <v>280</v>
      </c>
      <c r="L4" s="8">
        <f t="shared" si="1"/>
        <v>140</v>
      </c>
    </row>
    <row r="5" spans="1:12">
      <c r="A5" s="2" t="s">
        <v>107</v>
      </c>
      <c r="B5" s="2" t="s">
        <v>110</v>
      </c>
      <c r="C5" s="2">
        <v>317</v>
      </c>
      <c r="D5" s="2"/>
      <c r="E5" s="2">
        <v>5</v>
      </c>
      <c r="F5" s="2">
        <v>10</v>
      </c>
      <c r="G5" s="2">
        <v>10</v>
      </c>
      <c r="H5" s="2">
        <v>3</v>
      </c>
      <c r="I5" s="2">
        <f t="shared" si="0"/>
        <v>28</v>
      </c>
      <c r="J5" s="8">
        <v>92</v>
      </c>
      <c r="K5" s="8">
        <v>300</v>
      </c>
      <c r="L5" s="8">
        <f t="shared" si="1"/>
        <v>150</v>
      </c>
    </row>
    <row r="6" spans="1:12">
      <c r="A6" s="2" t="s">
        <v>108</v>
      </c>
      <c r="B6" s="2" t="s">
        <v>111</v>
      </c>
      <c r="C6" s="2">
        <v>293</v>
      </c>
      <c r="D6" s="2">
        <v>5</v>
      </c>
      <c r="E6" s="2">
        <v>5</v>
      </c>
      <c r="F6" s="2">
        <v>3</v>
      </c>
      <c r="G6" s="2">
        <v>2</v>
      </c>
      <c r="H6" s="2"/>
      <c r="I6" s="2">
        <f t="shared" si="0"/>
        <v>15</v>
      </c>
      <c r="J6" s="8">
        <v>138</v>
      </c>
      <c r="K6" s="8">
        <v>440</v>
      </c>
      <c r="L6" s="8">
        <f t="shared" si="1"/>
        <v>220</v>
      </c>
    </row>
    <row r="7" spans="1:12">
      <c r="A7" s="2" t="s">
        <v>113</v>
      </c>
      <c r="B7" s="2" t="s">
        <v>111</v>
      </c>
      <c r="C7" s="2">
        <v>315</v>
      </c>
      <c r="D7" s="2"/>
      <c r="E7" s="2">
        <v>3</v>
      </c>
      <c r="F7" s="2">
        <v>6</v>
      </c>
      <c r="G7" s="2">
        <v>6</v>
      </c>
      <c r="H7" s="2">
        <v>3</v>
      </c>
      <c r="I7" s="2">
        <f t="shared" si="0"/>
        <v>18</v>
      </c>
      <c r="J7" s="8">
        <v>157</v>
      </c>
      <c r="K7" s="8">
        <v>500</v>
      </c>
      <c r="L7" s="8">
        <f t="shared" si="1"/>
        <v>250</v>
      </c>
    </row>
    <row r="8" spans="1:12">
      <c r="A8" s="2" t="s">
        <v>114</v>
      </c>
      <c r="B8" s="2" t="s">
        <v>115</v>
      </c>
      <c r="C8" s="2">
        <v>294</v>
      </c>
      <c r="D8" s="2">
        <v>3</v>
      </c>
      <c r="E8" s="2">
        <v>5</v>
      </c>
      <c r="F8" s="2">
        <v>3</v>
      </c>
      <c r="G8" s="2">
        <v>2</v>
      </c>
      <c r="H8" s="2"/>
      <c r="I8" s="2">
        <f t="shared" si="0"/>
        <v>13</v>
      </c>
      <c r="J8" s="8">
        <v>106</v>
      </c>
      <c r="K8" s="8">
        <v>340</v>
      </c>
      <c r="L8" s="8">
        <f t="shared" si="1"/>
        <v>170</v>
      </c>
    </row>
    <row r="9" spans="1:12">
      <c r="A9" s="2" t="s">
        <v>116</v>
      </c>
      <c r="B9" s="2" t="s">
        <v>119</v>
      </c>
      <c r="C9" s="2">
        <v>860</v>
      </c>
      <c r="D9" s="2"/>
      <c r="E9" s="2">
        <v>3</v>
      </c>
      <c r="F9" s="2">
        <v>5</v>
      </c>
      <c r="G9" s="2">
        <v>4</v>
      </c>
      <c r="H9" s="2">
        <v>2</v>
      </c>
      <c r="I9" s="2">
        <f t="shared" si="0"/>
        <v>14</v>
      </c>
      <c r="J9" s="8">
        <v>180</v>
      </c>
      <c r="K9" s="8">
        <v>570</v>
      </c>
      <c r="L9" s="8">
        <f t="shared" si="1"/>
        <v>285</v>
      </c>
    </row>
    <row r="10" spans="1:12">
      <c r="A10" s="2" t="s">
        <v>117</v>
      </c>
      <c r="B10" s="2" t="s">
        <v>121</v>
      </c>
      <c r="C10" s="2">
        <v>861</v>
      </c>
      <c r="D10" s="2"/>
      <c r="E10" s="2">
        <v>4</v>
      </c>
      <c r="F10" s="2">
        <v>6</v>
      </c>
      <c r="G10" s="2">
        <v>6</v>
      </c>
      <c r="H10" s="2">
        <v>3</v>
      </c>
      <c r="I10" s="2">
        <f t="shared" si="0"/>
        <v>19</v>
      </c>
      <c r="J10" s="8">
        <v>147</v>
      </c>
      <c r="K10" s="8">
        <v>470</v>
      </c>
      <c r="L10" s="8">
        <f t="shared" si="1"/>
        <v>235</v>
      </c>
    </row>
    <row r="11" spans="1:12">
      <c r="A11" s="2" t="s">
        <v>118</v>
      </c>
      <c r="B11" s="2" t="s">
        <v>120</v>
      </c>
      <c r="C11" s="2">
        <v>862</v>
      </c>
      <c r="D11" s="2"/>
      <c r="E11" s="2">
        <v>5</v>
      </c>
      <c r="F11" s="2">
        <v>8</v>
      </c>
      <c r="G11" s="2">
        <v>8</v>
      </c>
      <c r="H11" s="2">
        <v>3</v>
      </c>
      <c r="I11" s="2">
        <f t="shared" si="0"/>
        <v>24</v>
      </c>
      <c r="J11" s="8">
        <v>124</v>
      </c>
      <c r="K11" s="8">
        <v>400</v>
      </c>
      <c r="L11" s="8">
        <f t="shared" si="1"/>
        <v>200</v>
      </c>
    </row>
    <row r="12" spans="1:12">
      <c r="A12" s="2" t="s">
        <v>122</v>
      </c>
      <c r="B12" s="2" t="s">
        <v>123</v>
      </c>
      <c r="C12" s="2">
        <v>289</v>
      </c>
      <c r="D12" s="2">
        <v>8</v>
      </c>
      <c r="E12" s="2">
        <v>10</v>
      </c>
      <c r="F12" s="2">
        <v>6</v>
      </c>
      <c r="G12" s="2">
        <v>3</v>
      </c>
      <c r="H12" s="2"/>
      <c r="I12" s="2">
        <f t="shared" si="0"/>
        <v>27</v>
      </c>
      <c r="J12" s="8">
        <v>60</v>
      </c>
      <c r="K12" s="8">
        <v>190</v>
      </c>
      <c r="L12" s="8">
        <f t="shared" si="1"/>
        <v>95</v>
      </c>
    </row>
    <row r="13" spans="1:12">
      <c r="A13" s="2" t="s">
        <v>124</v>
      </c>
      <c r="B13" s="2" t="s">
        <v>123</v>
      </c>
      <c r="C13" s="2">
        <v>312</v>
      </c>
      <c r="D13" s="2"/>
      <c r="E13" s="2">
        <v>5</v>
      </c>
      <c r="F13" s="2">
        <v>10</v>
      </c>
      <c r="G13" s="2">
        <v>10</v>
      </c>
      <c r="H13" s="2">
        <v>3</v>
      </c>
      <c r="I13" s="2">
        <f t="shared" si="0"/>
        <v>28</v>
      </c>
      <c r="J13" s="8">
        <v>70</v>
      </c>
      <c r="K13" s="8">
        <v>220</v>
      </c>
      <c r="L13" s="8">
        <f t="shared" si="1"/>
        <v>110</v>
      </c>
    </row>
    <row r="14" spans="1:12">
      <c r="A14" s="2" t="s">
        <v>124</v>
      </c>
      <c r="B14" s="2" t="s">
        <v>123</v>
      </c>
      <c r="C14" s="2">
        <v>311</v>
      </c>
      <c r="D14" s="2"/>
      <c r="E14" s="2">
        <v>4</v>
      </c>
      <c r="F14" s="2">
        <v>8</v>
      </c>
      <c r="G14" s="2">
        <v>8</v>
      </c>
      <c r="H14" s="2">
        <v>3</v>
      </c>
      <c r="I14" s="2">
        <f t="shared" si="0"/>
        <v>23</v>
      </c>
      <c r="J14" s="8">
        <v>70</v>
      </c>
      <c r="K14" s="8">
        <v>220</v>
      </c>
      <c r="L14" s="8">
        <f t="shared" si="1"/>
        <v>110</v>
      </c>
    </row>
    <row r="15" spans="1:12">
      <c r="A15" s="2" t="s">
        <v>125</v>
      </c>
      <c r="B15" s="2" t="s">
        <v>128</v>
      </c>
      <c r="C15" s="2">
        <v>284</v>
      </c>
      <c r="D15" s="2">
        <v>3</v>
      </c>
      <c r="E15" s="2">
        <v>5</v>
      </c>
      <c r="F15" s="2">
        <v>3</v>
      </c>
      <c r="G15" s="2">
        <v>2</v>
      </c>
      <c r="H15" s="2"/>
      <c r="I15" s="2">
        <f t="shared" si="0"/>
        <v>13</v>
      </c>
      <c r="J15" s="8">
        <v>74</v>
      </c>
      <c r="K15" s="8">
        <v>240</v>
      </c>
      <c r="L15" s="8">
        <f t="shared" si="1"/>
        <v>120</v>
      </c>
    </row>
    <row r="16" spans="1:12">
      <c r="A16" s="2" t="s">
        <v>126</v>
      </c>
      <c r="B16" s="2" t="s">
        <v>251</v>
      </c>
      <c r="C16" s="2">
        <v>307</v>
      </c>
      <c r="D16" s="2"/>
      <c r="E16" s="2">
        <v>2</v>
      </c>
      <c r="F16" s="2">
        <v>4</v>
      </c>
      <c r="G16" s="2">
        <v>4</v>
      </c>
      <c r="H16" s="2">
        <v>2</v>
      </c>
      <c r="I16" s="2">
        <f t="shared" si="0"/>
        <v>12</v>
      </c>
      <c r="J16" s="8">
        <v>78</v>
      </c>
      <c r="K16" s="8">
        <v>250</v>
      </c>
      <c r="L16" s="8">
        <f t="shared" si="1"/>
        <v>125</v>
      </c>
    </row>
    <row r="17" spans="1:12">
      <c r="A17" s="2" t="s">
        <v>126</v>
      </c>
      <c r="B17" s="2" t="s">
        <v>128</v>
      </c>
      <c r="C17" s="2">
        <v>306</v>
      </c>
      <c r="D17" s="2"/>
      <c r="E17" s="2">
        <v>2</v>
      </c>
      <c r="F17" s="2">
        <v>4</v>
      </c>
      <c r="G17" s="2">
        <v>4</v>
      </c>
      <c r="H17" s="2">
        <v>2</v>
      </c>
      <c r="I17" s="2">
        <f t="shared" si="0"/>
        <v>12</v>
      </c>
      <c r="J17" s="8">
        <v>78</v>
      </c>
      <c r="K17" s="8">
        <v>250</v>
      </c>
      <c r="L17" s="8">
        <f t="shared" si="1"/>
        <v>125</v>
      </c>
    </row>
    <row r="18" spans="1:12">
      <c r="A18" s="2" t="s">
        <v>127</v>
      </c>
      <c r="B18" s="2" t="s">
        <v>131</v>
      </c>
      <c r="C18" s="2">
        <v>397</v>
      </c>
      <c r="D18" s="2">
        <v>5</v>
      </c>
      <c r="E18" s="2">
        <v>10</v>
      </c>
      <c r="F18" s="2">
        <v>10</v>
      </c>
      <c r="G18" s="2">
        <v>5</v>
      </c>
      <c r="H18" s="2"/>
      <c r="I18" s="2">
        <f t="shared" si="0"/>
        <v>30</v>
      </c>
      <c r="J18" s="8">
        <v>32</v>
      </c>
      <c r="K18" s="8">
        <v>100</v>
      </c>
      <c r="L18" s="8">
        <f t="shared" si="1"/>
        <v>50</v>
      </c>
    </row>
    <row r="19" spans="1:12">
      <c r="A19" s="2" t="s">
        <v>129</v>
      </c>
      <c r="B19" s="2" t="s">
        <v>132</v>
      </c>
      <c r="C19" s="2">
        <v>382</v>
      </c>
      <c r="D19" s="2">
        <v>6</v>
      </c>
      <c r="E19" s="2">
        <v>8</v>
      </c>
      <c r="F19" s="2">
        <v>6</v>
      </c>
      <c r="G19" s="2">
        <v>3</v>
      </c>
      <c r="H19" s="2"/>
      <c r="I19" s="2">
        <f t="shared" si="0"/>
        <v>23</v>
      </c>
      <c r="J19" s="8">
        <v>129</v>
      </c>
      <c r="K19" s="8">
        <v>410</v>
      </c>
      <c r="L19" s="8">
        <f t="shared" si="1"/>
        <v>205</v>
      </c>
    </row>
    <row r="20" spans="1:12">
      <c r="A20" s="2" t="s">
        <v>130</v>
      </c>
      <c r="B20" s="2" t="s">
        <v>131</v>
      </c>
      <c r="C20" s="2">
        <v>398</v>
      </c>
      <c r="D20" s="2"/>
      <c r="E20" s="2">
        <v>5</v>
      </c>
      <c r="F20" s="2">
        <v>10</v>
      </c>
      <c r="G20" s="2">
        <v>10</v>
      </c>
      <c r="H20" s="2">
        <v>5</v>
      </c>
      <c r="I20" s="2">
        <f t="shared" si="0"/>
        <v>30</v>
      </c>
      <c r="J20" s="8">
        <v>32</v>
      </c>
      <c r="K20" s="8">
        <v>100</v>
      </c>
      <c r="L20" s="8">
        <f t="shared" si="1"/>
        <v>50</v>
      </c>
    </row>
    <row r="21" spans="1:12">
      <c r="A21" s="2" t="s">
        <v>133</v>
      </c>
      <c r="B21" s="2" t="s">
        <v>134</v>
      </c>
      <c r="C21" s="2">
        <v>419</v>
      </c>
      <c r="D21" s="2"/>
      <c r="E21" s="2"/>
      <c r="F21" s="2">
        <v>15</v>
      </c>
      <c r="G21" s="2"/>
      <c r="H21" s="2"/>
      <c r="I21" s="2">
        <f t="shared" si="0"/>
        <v>15</v>
      </c>
      <c r="J21" s="8">
        <v>30</v>
      </c>
      <c r="K21" s="8">
        <v>100</v>
      </c>
      <c r="L21" s="8">
        <f t="shared" si="1"/>
        <v>50</v>
      </c>
    </row>
    <row r="22" spans="1:12" ht="15" customHeight="1">
      <c r="A22" s="2" t="s">
        <v>135</v>
      </c>
      <c r="B22" s="2" t="s">
        <v>136</v>
      </c>
      <c r="C22" s="2">
        <v>389</v>
      </c>
      <c r="D22" s="2"/>
      <c r="E22" s="2">
        <v>10</v>
      </c>
      <c r="F22" s="2">
        <v>10</v>
      </c>
      <c r="G22" s="2"/>
      <c r="H22" s="2"/>
      <c r="I22" s="2">
        <f t="shared" si="0"/>
        <v>20</v>
      </c>
      <c r="J22" s="8">
        <v>52.5</v>
      </c>
      <c r="K22" s="8">
        <v>170</v>
      </c>
      <c r="L22" s="8">
        <f t="shared" si="1"/>
        <v>85</v>
      </c>
    </row>
    <row r="23" spans="1:12">
      <c r="A23" s="2" t="s">
        <v>141</v>
      </c>
      <c r="B23" s="2" t="s">
        <v>140</v>
      </c>
      <c r="C23" s="2">
        <v>386</v>
      </c>
      <c r="D23" s="2"/>
      <c r="E23" s="2">
        <v>10</v>
      </c>
      <c r="F23" s="2">
        <v>20</v>
      </c>
      <c r="G23" s="2"/>
      <c r="H23" s="2"/>
      <c r="I23" s="2">
        <f t="shared" si="0"/>
        <v>30</v>
      </c>
      <c r="J23" s="8">
        <v>37.5</v>
      </c>
      <c r="K23" s="8">
        <f t="shared" ref="K23:K42" si="2">J23*3.2</f>
        <v>120</v>
      </c>
      <c r="L23" s="8">
        <f t="shared" si="1"/>
        <v>60</v>
      </c>
    </row>
    <row r="24" spans="1:12">
      <c r="A24" s="2" t="s">
        <v>142</v>
      </c>
      <c r="B24" s="2" t="s">
        <v>137</v>
      </c>
      <c r="C24" s="2">
        <v>387</v>
      </c>
      <c r="D24" s="2"/>
      <c r="E24" s="2">
        <v>10</v>
      </c>
      <c r="F24" s="2">
        <v>10</v>
      </c>
      <c r="G24" s="2"/>
      <c r="H24" s="2"/>
      <c r="I24" s="2">
        <f t="shared" si="0"/>
        <v>20</v>
      </c>
      <c r="J24" s="8">
        <v>37.5</v>
      </c>
      <c r="K24" s="8">
        <f t="shared" si="2"/>
        <v>120</v>
      </c>
      <c r="L24" s="8">
        <f t="shared" si="1"/>
        <v>60</v>
      </c>
    </row>
    <row r="25" spans="1:12">
      <c r="A25" s="2" t="s">
        <v>143</v>
      </c>
      <c r="B25" s="2" t="s">
        <v>138</v>
      </c>
      <c r="C25" s="2">
        <v>385</v>
      </c>
      <c r="D25" s="2"/>
      <c r="E25" s="2">
        <v>15</v>
      </c>
      <c r="F25" s="2">
        <v>15</v>
      </c>
      <c r="G25" s="2"/>
      <c r="H25" s="2"/>
      <c r="I25" s="2">
        <f t="shared" si="0"/>
        <v>30</v>
      </c>
      <c r="J25" s="8">
        <v>37.5</v>
      </c>
      <c r="K25" s="8">
        <f t="shared" si="2"/>
        <v>120</v>
      </c>
      <c r="L25" s="8">
        <f t="shared" si="1"/>
        <v>60</v>
      </c>
    </row>
    <row r="26" spans="1:12">
      <c r="A26" s="2" t="s">
        <v>144</v>
      </c>
      <c r="B26" s="2" t="s">
        <v>139</v>
      </c>
      <c r="C26" s="2">
        <v>388</v>
      </c>
      <c r="D26" s="2"/>
      <c r="E26" s="2">
        <v>20</v>
      </c>
      <c r="F26" s="2"/>
      <c r="G26" s="2"/>
      <c r="H26" s="2"/>
      <c r="I26" s="2">
        <f t="shared" si="0"/>
        <v>20</v>
      </c>
      <c r="J26" s="8">
        <v>37.5</v>
      </c>
      <c r="K26" s="8">
        <f t="shared" si="2"/>
        <v>120</v>
      </c>
      <c r="L26" s="8">
        <f t="shared" si="1"/>
        <v>60</v>
      </c>
    </row>
    <row r="27" spans="1:12">
      <c r="A27" s="2" t="s">
        <v>145</v>
      </c>
      <c r="B27" s="2" t="s">
        <v>147</v>
      </c>
      <c r="C27" s="2">
        <v>511</v>
      </c>
      <c r="D27" s="2"/>
      <c r="E27" s="2">
        <v>3</v>
      </c>
      <c r="F27" s="2">
        <v>3</v>
      </c>
      <c r="G27" s="2">
        <v>3</v>
      </c>
      <c r="H27" s="2">
        <v>3</v>
      </c>
      <c r="I27" s="2">
        <f t="shared" si="0"/>
        <v>12</v>
      </c>
      <c r="J27" s="8">
        <v>9</v>
      </c>
      <c r="K27" s="8">
        <v>30</v>
      </c>
      <c r="L27" s="8">
        <f t="shared" si="1"/>
        <v>15</v>
      </c>
    </row>
    <row r="28" spans="1:12">
      <c r="A28" s="2" t="s">
        <v>146</v>
      </c>
      <c r="B28" s="2" t="s">
        <v>148</v>
      </c>
      <c r="C28" s="2">
        <v>509</v>
      </c>
      <c r="D28" s="2"/>
      <c r="E28" s="2">
        <v>3</v>
      </c>
      <c r="F28" s="2">
        <v>3</v>
      </c>
      <c r="G28" s="2">
        <v>3</v>
      </c>
      <c r="H28" s="2">
        <v>3</v>
      </c>
      <c r="I28" s="2">
        <f t="shared" si="0"/>
        <v>12</v>
      </c>
      <c r="J28" s="8">
        <v>9</v>
      </c>
      <c r="K28" s="8">
        <v>30</v>
      </c>
      <c r="L28" s="8">
        <f t="shared" si="1"/>
        <v>15</v>
      </c>
    </row>
    <row r="29" spans="1:12">
      <c r="A29" s="2" t="s">
        <v>149</v>
      </c>
      <c r="B29" s="2" t="s">
        <v>156</v>
      </c>
      <c r="C29" s="2">
        <v>410</v>
      </c>
      <c r="D29" s="2"/>
      <c r="E29" s="2"/>
      <c r="F29" s="2"/>
      <c r="G29" s="2"/>
      <c r="H29" s="2"/>
      <c r="I29" s="2">
        <v>10</v>
      </c>
      <c r="J29" s="8">
        <v>45</v>
      </c>
      <c r="K29" s="8">
        <v>140</v>
      </c>
      <c r="L29" s="8">
        <f t="shared" si="1"/>
        <v>70</v>
      </c>
    </row>
    <row r="30" spans="1:12">
      <c r="A30" s="2" t="s">
        <v>150</v>
      </c>
      <c r="B30" s="2" t="s">
        <v>155</v>
      </c>
      <c r="C30" s="2">
        <v>238</v>
      </c>
      <c r="D30" s="2"/>
      <c r="E30" s="2"/>
      <c r="F30" s="2"/>
      <c r="G30" s="2"/>
      <c r="H30" s="2"/>
      <c r="I30" s="2">
        <v>5</v>
      </c>
      <c r="J30" s="8">
        <v>30</v>
      </c>
      <c r="K30" s="8">
        <v>100</v>
      </c>
      <c r="L30" s="8">
        <f t="shared" si="1"/>
        <v>50</v>
      </c>
    </row>
    <row r="31" spans="1:12">
      <c r="A31" s="2" t="s">
        <v>151</v>
      </c>
      <c r="B31" s="2" t="s">
        <v>157</v>
      </c>
      <c r="C31" s="2">
        <v>234</v>
      </c>
      <c r="D31" s="2"/>
      <c r="E31" s="2"/>
      <c r="F31" s="2"/>
      <c r="G31" s="2"/>
      <c r="H31" s="2"/>
      <c r="I31" s="2">
        <v>20</v>
      </c>
      <c r="J31" s="8">
        <v>255</v>
      </c>
      <c r="K31" s="8">
        <v>800</v>
      </c>
      <c r="L31" s="8">
        <f t="shared" si="1"/>
        <v>400</v>
      </c>
    </row>
    <row r="32" spans="1:12">
      <c r="A32" s="2" t="s">
        <v>152</v>
      </c>
      <c r="B32" s="2" t="s">
        <v>157</v>
      </c>
      <c r="C32" s="2">
        <v>235</v>
      </c>
      <c r="D32" s="2"/>
      <c r="E32" s="2"/>
      <c r="F32" s="2"/>
      <c r="G32" s="2"/>
      <c r="H32" s="2"/>
      <c r="I32" s="2">
        <v>30</v>
      </c>
      <c r="J32" s="8">
        <v>255</v>
      </c>
      <c r="K32" s="8">
        <v>800</v>
      </c>
      <c r="L32" s="8">
        <f t="shared" si="1"/>
        <v>400</v>
      </c>
    </row>
    <row r="33" spans="1:12">
      <c r="A33" s="2" t="s">
        <v>153</v>
      </c>
      <c r="B33" s="2" t="s">
        <v>158</v>
      </c>
      <c r="C33" s="2">
        <v>236</v>
      </c>
      <c r="D33" s="2"/>
      <c r="E33" s="2"/>
      <c r="F33" s="2"/>
      <c r="G33" s="2"/>
      <c r="H33" s="2"/>
      <c r="I33" s="2">
        <v>20</v>
      </c>
      <c r="J33" s="8">
        <v>277</v>
      </c>
      <c r="K33" s="8">
        <v>900</v>
      </c>
      <c r="L33" s="8">
        <f t="shared" si="1"/>
        <v>450</v>
      </c>
    </row>
    <row r="34" spans="1:12">
      <c r="A34" s="2" t="s">
        <v>154</v>
      </c>
      <c r="B34" s="2" t="s">
        <v>158</v>
      </c>
      <c r="C34" s="2">
        <v>237</v>
      </c>
      <c r="D34" s="2"/>
      <c r="E34" s="2"/>
      <c r="F34" s="2"/>
      <c r="G34" s="2"/>
      <c r="H34" s="2"/>
      <c r="I34" s="2">
        <v>40</v>
      </c>
      <c r="J34" s="8">
        <v>277</v>
      </c>
      <c r="K34" s="8">
        <v>900</v>
      </c>
      <c r="L34" s="8">
        <f t="shared" si="1"/>
        <v>450</v>
      </c>
    </row>
    <row r="35" spans="1:12">
      <c r="A35" s="2" t="s">
        <v>160</v>
      </c>
      <c r="B35" s="2" t="s">
        <v>159</v>
      </c>
      <c r="C35" s="2">
        <v>417</v>
      </c>
      <c r="D35" s="2"/>
      <c r="E35" s="2"/>
      <c r="F35" s="2"/>
      <c r="G35" s="2"/>
      <c r="H35" s="2"/>
      <c r="I35" s="2">
        <v>5</v>
      </c>
      <c r="J35" s="8">
        <v>330</v>
      </c>
      <c r="K35" s="8">
        <v>1050</v>
      </c>
      <c r="L35" s="8">
        <f t="shared" si="1"/>
        <v>525</v>
      </c>
    </row>
    <row r="36" spans="1:12">
      <c r="A36" s="2" t="s">
        <v>161</v>
      </c>
      <c r="B36" s="2" t="s">
        <v>162</v>
      </c>
      <c r="C36" s="2">
        <v>806</v>
      </c>
      <c r="D36" s="2"/>
      <c r="E36" s="2"/>
      <c r="F36" s="2"/>
      <c r="G36" s="2"/>
      <c r="H36" s="2"/>
      <c r="I36" s="2">
        <v>50</v>
      </c>
      <c r="J36" s="8">
        <v>52.5</v>
      </c>
      <c r="K36" s="8">
        <v>180</v>
      </c>
      <c r="L36" s="8">
        <f t="shared" si="1"/>
        <v>90</v>
      </c>
    </row>
    <row r="37" spans="1:12">
      <c r="A37" s="2" t="s">
        <v>163</v>
      </c>
      <c r="B37" s="2" t="s">
        <v>168</v>
      </c>
      <c r="C37" s="2">
        <v>230</v>
      </c>
      <c r="D37" s="2"/>
      <c r="E37" s="2"/>
      <c r="F37" s="2"/>
      <c r="G37" s="2"/>
      <c r="H37" s="2"/>
      <c r="I37" s="2">
        <v>5</v>
      </c>
      <c r="J37" s="8">
        <v>240</v>
      </c>
      <c r="K37" s="8">
        <v>750</v>
      </c>
      <c r="L37" s="8">
        <f t="shared" si="1"/>
        <v>375</v>
      </c>
    </row>
    <row r="38" spans="1:12">
      <c r="A38" s="2" t="s">
        <v>164</v>
      </c>
      <c r="B38" s="2" t="s">
        <v>169</v>
      </c>
      <c r="C38" s="2">
        <v>229</v>
      </c>
      <c r="D38" s="2"/>
      <c r="E38" s="2"/>
      <c r="F38" s="2"/>
      <c r="G38" s="2"/>
      <c r="H38" s="2"/>
      <c r="I38" s="2">
        <v>5</v>
      </c>
      <c r="J38" s="8">
        <v>225</v>
      </c>
      <c r="K38" s="8">
        <v>700</v>
      </c>
      <c r="L38" s="8">
        <f t="shared" si="1"/>
        <v>350</v>
      </c>
    </row>
    <row r="39" spans="1:12">
      <c r="A39" s="2" t="s">
        <v>165</v>
      </c>
      <c r="B39" s="2" t="s">
        <v>170</v>
      </c>
      <c r="C39" s="2">
        <v>225</v>
      </c>
      <c r="D39" s="2"/>
      <c r="E39" s="2"/>
      <c r="F39" s="2"/>
      <c r="G39" s="2"/>
      <c r="H39" s="2"/>
      <c r="I39" s="2">
        <v>25</v>
      </c>
      <c r="J39" s="8">
        <v>165</v>
      </c>
      <c r="K39" s="8">
        <v>530</v>
      </c>
      <c r="L39" s="8">
        <f t="shared" si="1"/>
        <v>265</v>
      </c>
    </row>
    <row r="40" spans="1:12">
      <c r="A40" s="2" t="s">
        <v>166</v>
      </c>
      <c r="B40" s="2" t="s">
        <v>172</v>
      </c>
      <c r="C40" s="2">
        <v>20</v>
      </c>
      <c r="D40" s="2"/>
      <c r="E40" s="2"/>
      <c r="F40" s="2"/>
      <c r="G40" s="2"/>
      <c r="H40" s="2"/>
      <c r="I40" s="2">
        <v>20</v>
      </c>
      <c r="J40" s="8">
        <v>45</v>
      </c>
      <c r="K40" s="8">
        <v>150</v>
      </c>
      <c r="L40" s="8">
        <f t="shared" si="1"/>
        <v>75</v>
      </c>
    </row>
    <row r="41" spans="1:12">
      <c r="A41" s="2" t="s">
        <v>167</v>
      </c>
      <c r="B41" s="2" t="s">
        <v>171</v>
      </c>
      <c r="C41" s="2">
        <v>10</v>
      </c>
      <c r="D41" s="2"/>
      <c r="E41" s="2"/>
      <c r="F41" s="2"/>
      <c r="G41" s="2"/>
      <c r="H41" s="2"/>
      <c r="I41" s="2">
        <v>10</v>
      </c>
      <c r="J41" s="8">
        <v>52.5</v>
      </c>
      <c r="K41" s="8">
        <v>150</v>
      </c>
      <c r="L41" s="8">
        <f t="shared" si="1"/>
        <v>75</v>
      </c>
    </row>
    <row r="42" spans="1:12">
      <c r="A42" s="2" t="s">
        <v>173</v>
      </c>
      <c r="B42" s="2" t="s">
        <v>178</v>
      </c>
      <c r="C42" s="2">
        <v>946</v>
      </c>
      <c r="D42" s="2"/>
      <c r="E42" s="2">
        <v>10</v>
      </c>
      <c r="F42" s="2">
        <v>20</v>
      </c>
      <c r="G42" s="2">
        <v>20</v>
      </c>
      <c r="H42" s="2"/>
      <c r="I42" s="2">
        <f>G42+F42+E42</f>
        <v>50</v>
      </c>
      <c r="J42" s="8">
        <v>37.5</v>
      </c>
      <c r="K42" s="8">
        <f t="shared" si="2"/>
        <v>120</v>
      </c>
      <c r="L42" s="8">
        <f t="shared" si="1"/>
        <v>60</v>
      </c>
    </row>
    <row r="43" spans="1:12">
      <c r="A43" s="2" t="s">
        <v>174</v>
      </c>
      <c r="B43" s="2" t="s">
        <v>179</v>
      </c>
      <c r="C43" s="2">
        <v>945</v>
      </c>
      <c r="D43" s="2"/>
      <c r="E43" s="2">
        <v>10</v>
      </c>
      <c r="F43" s="2">
        <v>15</v>
      </c>
      <c r="G43" s="2">
        <v>15</v>
      </c>
      <c r="H43" s="2"/>
      <c r="I43" s="2">
        <f t="shared" ref="I43:I55" si="3">G43+F43+E43</f>
        <v>40</v>
      </c>
      <c r="J43" s="8">
        <v>37.5</v>
      </c>
      <c r="K43" s="8">
        <f t="shared" ref="K43" si="4">J43*3.2</f>
        <v>120</v>
      </c>
      <c r="L43" s="8">
        <f t="shared" si="1"/>
        <v>60</v>
      </c>
    </row>
    <row r="44" spans="1:12">
      <c r="A44" s="2" t="s">
        <v>175</v>
      </c>
      <c r="B44" s="2" t="s">
        <v>181</v>
      </c>
      <c r="C44" s="2">
        <v>944</v>
      </c>
      <c r="D44" s="2"/>
      <c r="E44" s="2">
        <v>20</v>
      </c>
      <c r="F44" s="2">
        <v>60</v>
      </c>
      <c r="G44" s="2">
        <v>40</v>
      </c>
      <c r="H44" s="2"/>
      <c r="I44" s="2">
        <f t="shared" si="3"/>
        <v>120</v>
      </c>
      <c r="J44" s="8">
        <v>33</v>
      </c>
      <c r="K44" s="8">
        <v>110</v>
      </c>
      <c r="L44" s="8">
        <f t="shared" si="1"/>
        <v>55</v>
      </c>
    </row>
    <row r="45" spans="1:12">
      <c r="A45" s="2" t="s">
        <v>176</v>
      </c>
      <c r="B45" s="2" t="s">
        <v>180</v>
      </c>
      <c r="C45" s="2">
        <v>943</v>
      </c>
      <c r="D45" s="2"/>
      <c r="E45" s="2">
        <v>20</v>
      </c>
      <c r="F45" s="2">
        <v>40</v>
      </c>
      <c r="G45" s="2">
        <v>30</v>
      </c>
      <c r="H45" s="2"/>
      <c r="I45" s="2">
        <f t="shared" si="3"/>
        <v>90</v>
      </c>
      <c r="J45" s="8">
        <v>33</v>
      </c>
      <c r="K45" s="8">
        <v>110</v>
      </c>
      <c r="L45" s="8">
        <f t="shared" si="1"/>
        <v>55</v>
      </c>
    </row>
    <row r="46" spans="1:12">
      <c r="A46" s="2" t="s">
        <v>177</v>
      </c>
      <c r="B46" s="2" t="s">
        <v>182</v>
      </c>
      <c r="C46" s="2">
        <v>947</v>
      </c>
      <c r="D46" s="2"/>
      <c r="E46" s="2">
        <v>5</v>
      </c>
      <c r="F46" s="2">
        <v>10</v>
      </c>
      <c r="G46" s="2">
        <v>10</v>
      </c>
      <c r="H46" s="2"/>
      <c r="I46" s="2">
        <f t="shared" si="3"/>
        <v>25</v>
      </c>
      <c r="J46" s="8">
        <v>40.5</v>
      </c>
      <c r="K46" s="8">
        <v>130</v>
      </c>
      <c r="L46" s="8">
        <f t="shared" si="1"/>
        <v>65</v>
      </c>
    </row>
    <row r="47" spans="1:12">
      <c r="A47" s="2" t="s">
        <v>183</v>
      </c>
      <c r="B47" s="2" t="s">
        <v>192</v>
      </c>
      <c r="C47" s="2">
        <v>394</v>
      </c>
      <c r="D47" s="2">
        <v>5</v>
      </c>
      <c r="E47" s="2">
        <v>5</v>
      </c>
      <c r="F47" s="2">
        <v>10</v>
      </c>
      <c r="G47" s="2">
        <v>10</v>
      </c>
      <c r="H47" s="2">
        <v>5</v>
      </c>
      <c r="I47" s="2">
        <f>H47+G47+F47+E47+D47</f>
        <v>35</v>
      </c>
      <c r="J47" s="8">
        <v>60</v>
      </c>
      <c r="K47" s="8">
        <v>190</v>
      </c>
      <c r="L47" s="8">
        <f t="shared" si="1"/>
        <v>95</v>
      </c>
    </row>
    <row r="48" spans="1:12">
      <c r="A48" s="2" t="s">
        <v>184</v>
      </c>
      <c r="B48" s="2" t="s">
        <v>199</v>
      </c>
      <c r="C48" s="2">
        <v>393</v>
      </c>
      <c r="D48" s="2"/>
      <c r="E48" s="2">
        <v>5</v>
      </c>
      <c r="F48" s="2">
        <v>5</v>
      </c>
      <c r="G48" s="2">
        <v>5</v>
      </c>
      <c r="H48" s="2"/>
      <c r="I48" s="2">
        <f t="shared" si="3"/>
        <v>15</v>
      </c>
      <c r="J48" s="8">
        <v>30</v>
      </c>
      <c r="K48" s="8">
        <v>100</v>
      </c>
      <c r="L48" s="8">
        <f t="shared" si="1"/>
        <v>50</v>
      </c>
    </row>
    <row r="49" spans="1:12">
      <c r="A49" s="2" t="s">
        <v>185</v>
      </c>
      <c r="B49" s="2" t="s">
        <v>200</v>
      </c>
      <c r="C49" s="2">
        <v>392</v>
      </c>
      <c r="D49" s="2"/>
      <c r="E49" s="2">
        <v>5</v>
      </c>
      <c r="F49" s="2">
        <v>5</v>
      </c>
      <c r="G49" s="2">
        <v>5</v>
      </c>
      <c r="H49" s="2"/>
      <c r="I49" s="2">
        <f t="shared" si="3"/>
        <v>15</v>
      </c>
      <c r="J49" s="8">
        <v>30</v>
      </c>
      <c r="K49" s="8">
        <v>100</v>
      </c>
      <c r="L49" s="8">
        <f t="shared" si="1"/>
        <v>50</v>
      </c>
    </row>
    <row r="50" spans="1:12">
      <c r="A50" s="2" t="s">
        <v>186</v>
      </c>
      <c r="B50" s="2" t="s">
        <v>194</v>
      </c>
      <c r="C50" s="2">
        <v>391</v>
      </c>
      <c r="D50" s="2"/>
      <c r="E50" s="2">
        <v>5</v>
      </c>
      <c r="F50" s="2">
        <v>5</v>
      </c>
      <c r="G50" s="2">
        <v>5</v>
      </c>
      <c r="H50" s="2"/>
      <c r="I50" s="2">
        <f t="shared" si="3"/>
        <v>15</v>
      </c>
      <c r="J50" s="8">
        <v>27</v>
      </c>
      <c r="K50" s="8">
        <v>90</v>
      </c>
      <c r="L50" s="8">
        <f t="shared" si="1"/>
        <v>45</v>
      </c>
    </row>
    <row r="51" spans="1:12">
      <c r="A51" s="2" t="s">
        <v>187</v>
      </c>
      <c r="B51" s="2" t="s">
        <v>195</v>
      </c>
      <c r="C51" s="2">
        <v>390</v>
      </c>
      <c r="D51" s="2"/>
      <c r="E51" s="2">
        <v>5</v>
      </c>
      <c r="F51" s="2">
        <v>5</v>
      </c>
      <c r="G51" s="2">
        <v>5</v>
      </c>
      <c r="H51" s="2"/>
      <c r="I51" s="2">
        <f t="shared" si="3"/>
        <v>15</v>
      </c>
      <c r="J51" s="8">
        <v>27</v>
      </c>
      <c r="K51" s="8">
        <v>90</v>
      </c>
      <c r="L51" s="8">
        <f t="shared" si="1"/>
        <v>45</v>
      </c>
    </row>
    <row r="52" spans="1:12">
      <c r="A52" s="2" t="s">
        <v>188</v>
      </c>
      <c r="B52" s="2" t="s">
        <v>198</v>
      </c>
      <c r="C52" s="2">
        <v>675</v>
      </c>
      <c r="D52" s="2"/>
      <c r="E52" s="2">
        <v>5</v>
      </c>
      <c r="F52" s="2">
        <v>5</v>
      </c>
      <c r="G52" s="2">
        <v>5</v>
      </c>
      <c r="H52" s="2"/>
      <c r="I52" s="2">
        <f t="shared" si="3"/>
        <v>15</v>
      </c>
      <c r="J52" s="8">
        <v>30</v>
      </c>
      <c r="K52" s="8">
        <v>100</v>
      </c>
      <c r="L52" s="8">
        <f t="shared" si="1"/>
        <v>50</v>
      </c>
    </row>
    <row r="53" spans="1:12">
      <c r="A53" s="2" t="s">
        <v>189</v>
      </c>
      <c r="B53" s="2" t="s">
        <v>193</v>
      </c>
      <c r="C53" s="2">
        <v>676</v>
      </c>
      <c r="D53" s="2"/>
      <c r="E53" s="2">
        <v>5</v>
      </c>
      <c r="F53" s="2">
        <v>5</v>
      </c>
      <c r="G53" s="2">
        <v>5</v>
      </c>
      <c r="H53" s="2"/>
      <c r="I53" s="2">
        <f t="shared" si="3"/>
        <v>15</v>
      </c>
      <c r="J53" s="8">
        <v>33</v>
      </c>
      <c r="K53" s="8">
        <v>110</v>
      </c>
      <c r="L53" s="8">
        <f t="shared" si="1"/>
        <v>55</v>
      </c>
    </row>
    <row r="54" spans="1:12">
      <c r="A54" s="2" t="s">
        <v>190</v>
      </c>
      <c r="B54" s="2" t="s">
        <v>196</v>
      </c>
      <c r="C54" s="2">
        <v>438</v>
      </c>
      <c r="D54" s="2"/>
      <c r="E54" s="2">
        <v>2</v>
      </c>
      <c r="F54" s="2">
        <v>2</v>
      </c>
      <c r="G54" s="2">
        <v>2</v>
      </c>
      <c r="H54" s="2"/>
      <c r="I54" s="2">
        <f t="shared" si="3"/>
        <v>6</v>
      </c>
      <c r="J54" s="8">
        <v>34.5</v>
      </c>
      <c r="K54" s="8">
        <v>110</v>
      </c>
      <c r="L54" s="8">
        <f t="shared" si="1"/>
        <v>55</v>
      </c>
    </row>
    <row r="55" spans="1:12">
      <c r="A55" s="2" t="s">
        <v>191</v>
      </c>
      <c r="B55" s="2" t="s">
        <v>197</v>
      </c>
      <c r="C55" s="2">
        <v>949</v>
      </c>
      <c r="D55" s="2"/>
      <c r="E55" s="2">
        <v>15</v>
      </c>
      <c r="F55" s="2">
        <v>30</v>
      </c>
      <c r="G55" s="2">
        <v>30</v>
      </c>
      <c r="H55" s="2"/>
      <c r="I55" s="2">
        <f t="shared" si="3"/>
        <v>75</v>
      </c>
      <c r="J55" s="8">
        <v>37.5</v>
      </c>
      <c r="K55" s="8">
        <v>150</v>
      </c>
      <c r="L55" s="8">
        <f t="shared" si="1"/>
        <v>75</v>
      </c>
    </row>
    <row r="56" spans="1:12">
      <c r="A56" s="2"/>
      <c r="B56" s="2"/>
      <c r="C56" s="2"/>
      <c r="D56" s="2"/>
      <c r="E56" s="2"/>
      <c r="F56" s="2"/>
      <c r="G56" s="2"/>
      <c r="H56" s="2"/>
      <c r="I56" s="2"/>
      <c r="J56" s="8"/>
      <c r="K56" s="8"/>
      <c r="L56" s="2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8"/>
      <c r="K57" s="8"/>
      <c r="L57" s="2"/>
    </row>
    <row r="58" spans="1:12">
      <c r="A58" s="2"/>
      <c r="B58" s="2"/>
      <c r="C58" s="2"/>
      <c r="D58" s="2"/>
      <c r="E58" s="2"/>
      <c r="F58" s="2"/>
      <c r="G58" s="2"/>
      <c r="H58" s="2"/>
      <c r="I58" s="2"/>
      <c r="J58" s="8"/>
      <c r="K58" s="8"/>
      <c r="L58" s="2"/>
    </row>
    <row r="59" spans="1:12">
      <c r="A59" s="2"/>
      <c r="B59" s="2"/>
      <c r="C59" s="2"/>
      <c r="D59" s="2"/>
      <c r="E59" s="2"/>
      <c r="F59" s="2"/>
      <c r="G59" s="2"/>
      <c r="H59" s="2"/>
      <c r="I59" s="2"/>
      <c r="J59" s="8"/>
      <c r="K59" s="8"/>
      <c r="L59" s="2"/>
    </row>
  </sheetData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rightToLeft="1" workbookViewId="0">
      <selection activeCell="A4" sqref="A2:V4"/>
    </sheetView>
  </sheetViews>
  <sheetFormatPr defaultRowHeight="14.25"/>
  <cols>
    <col min="1" max="1" width="23.75" bestFit="1" customWidth="1"/>
    <col min="2" max="2" width="5.25" bestFit="1" customWidth="1"/>
    <col min="3" max="4" width="5.25" customWidth="1"/>
    <col min="5" max="5" width="4.5" bestFit="1" customWidth="1"/>
    <col min="6" max="6" width="7.5" bestFit="1" customWidth="1"/>
    <col min="7" max="7" width="4.5" bestFit="1" customWidth="1"/>
    <col min="8" max="8" width="7.5" bestFit="1" customWidth="1"/>
    <col min="9" max="10" width="6" bestFit="1" customWidth="1"/>
    <col min="11" max="11" width="5.875" bestFit="1" customWidth="1"/>
    <col min="12" max="12" width="7.375" bestFit="1" customWidth="1"/>
    <col min="13" max="13" width="4.5" bestFit="1" customWidth="1"/>
    <col min="14" max="14" width="7.5" bestFit="1" customWidth="1"/>
    <col min="15" max="15" width="4.5" bestFit="1" customWidth="1"/>
    <col min="16" max="16" width="6" bestFit="1" customWidth="1"/>
    <col min="17" max="17" width="7" bestFit="1" customWidth="1"/>
    <col min="20" max="20" width="8.5" bestFit="1" customWidth="1"/>
    <col min="21" max="21" width="5.5" bestFit="1" customWidth="1"/>
    <col min="22" max="22" width="7" bestFit="1" customWidth="1"/>
    <col min="24" max="24" width="9" customWidth="1"/>
    <col min="25" max="25" width="9.875" customWidth="1"/>
    <col min="26" max="26" width="9" customWidth="1"/>
  </cols>
  <sheetData>
    <row r="1" spans="1:27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3</v>
      </c>
      <c r="U1" s="2" t="s">
        <v>2</v>
      </c>
      <c r="V1" s="2" t="s">
        <v>3</v>
      </c>
      <c r="W1" s="2" t="s">
        <v>0</v>
      </c>
      <c r="X1" s="8" t="s">
        <v>49</v>
      </c>
      <c r="Y1" s="10" t="s">
        <v>92</v>
      </c>
      <c r="Z1" s="22" t="s">
        <v>50</v>
      </c>
      <c r="AA1" s="27" t="s">
        <v>201</v>
      </c>
    </row>
    <row r="2" spans="1:27">
      <c r="A2" s="12"/>
      <c r="B2" s="12"/>
      <c r="C2" s="12">
        <v>35.5</v>
      </c>
      <c r="D2" s="12">
        <v>36</v>
      </c>
      <c r="E2" s="2" t="s">
        <v>40</v>
      </c>
      <c r="F2" s="2" t="s">
        <v>86</v>
      </c>
      <c r="G2" s="2" t="s">
        <v>39</v>
      </c>
      <c r="H2" s="2" t="s">
        <v>38</v>
      </c>
      <c r="I2" s="2" t="s">
        <v>37</v>
      </c>
      <c r="J2" s="2" t="s">
        <v>36</v>
      </c>
      <c r="K2" s="2" t="s">
        <v>32</v>
      </c>
      <c r="L2" s="2" t="s">
        <v>33</v>
      </c>
      <c r="M2" s="7" t="s">
        <v>34</v>
      </c>
      <c r="N2" s="2" t="s">
        <v>35</v>
      </c>
      <c r="O2" s="2" t="s">
        <v>41</v>
      </c>
      <c r="P2" s="2" t="s">
        <v>42</v>
      </c>
      <c r="Q2" s="2" t="s">
        <v>43</v>
      </c>
      <c r="R2" s="2" t="s">
        <v>44</v>
      </c>
      <c r="S2" s="2" t="s">
        <v>45</v>
      </c>
      <c r="T2" s="2" t="s">
        <v>46</v>
      </c>
      <c r="U2" s="2" t="s">
        <v>47</v>
      </c>
      <c r="V2" s="2" t="s">
        <v>231</v>
      </c>
      <c r="W2" s="2"/>
      <c r="X2" s="8"/>
      <c r="Y2" s="11"/>
      <c r="Z2" s="8"/>
      <c r="AA2" s="2"/>
    </row>
    <row r="3" spans="1:27">
      <c r="A3" s="12" t="s">
        <v>72</v>
      </c>
      <c r="B3" s="12">
        <v>90</v>
      </c>
      <c r="C3" s="12">
        <v>2</v>
      </c>
      <c r="D3" s="12">
        <v>2</v>
      </c>
      <c r="E3" s="2">
        <v>4</v>
      </c>
      <c r="F3" s="2">
        <v>6</v>
      </c>
      <c r="G3" s="2">
        <v>6</v>
      </c>
      <c r="H3" s="2">
        <v>6</v>
      </c>
      <c r="I3" s="2">
        <v>8</v>
      </c>
      <c r="J3" s="2">
        <v>8</v>
      </c>
      <c r="K3" s="2">
        <v>6</v>
      </c>
      <c r="L3" s="2">
        <v>6</v>
      </c>
      <c r="M3" s="2">
        <v>6</v>
      </c>
      <c r="N3" s="2">
        <v>6</v>
      </c>
      <c r="O3" s="2">
        <v>8</v>
      </c>
      <c r="P3" s="2">
        <v>8</v>
      </c>
      <c r="Q3" s="2">
        <v>6</v>
      </c>
      <c r="R3" s="2">
        <v>6</v>
      </c>
      <c r="S3" s="2">
        <v>6</v>
      </c>
      <c r="T3" s="2">
        <v>4</v>
      </c>
      <c r="U3" s="2">
        <v>3</v>
      </c>
      <c r="V3" s="2">
        <v>2</v>
      </c>
      <c r="W3" s="12">
        <v>109</v>
      </c>
      <c r="X3" s="8">
        <v>600</v>
      </c>
      <c r="Y3" s="11">
        <v>300</v>
      </c>
      <c r="Z3" s="8">
        <v>152</v>
      </c>
      <c r="AA3" s="27"/>
    </row>
    <row r="4" spans="1:27">
      <c r="A4" s="12" t="s">
        <v>71</v>
      </c>
      <c r="B4" s="12">
        <v>511</v>
      </c>
      <c r="C4" s="12"/>
      <c r="D4" s="12"/>
      <c r="E4" s="2"/>
      <c r="F4" s="2"/>
      <c r="G4" s="2"/>
      <c r="H4" s="2"/>
      <c r="I4" s="2"/>
      <c r="J4" s="2"/>
      <c r="K4" s="2"/>
      <c r="L4" s="2">
        <v>3</v>
      </c>
      <c r="M4" s="2">
        <v>3</v>
      </c>
      <c r="N4" s="2">
        <v>3</v>
      </c>
      <c r="O4" s="2">
        <v>4</v>
      </c>
      <c r="P4" s="2">
        <v>4</v>
      </c>
      <c r="Q4" s="2">
        <v>3</v>
      </c>
      <c r="R4" s="2">
        <v>3</v>
      </c>
      <c r="S4" s="2">
        <v>2</v>
      </c>
      <c r="T4" s="2">
        <v>2</v>
      </c>
      <c r="U4" s="2">
        <v>1</v>
      </c>
      <c r="V4" s="2">
        <v>1</v>
      </c>
      <c r="W4" s="12">
        <v>29</v>
      </c>
      <c r="X4" s="8">
        <v>750</v>
      </c>
      <c r="Y4" s="11">
        <v>375</v>
      </c>
      <c r="Z4" s="8">
        <v>187</v>
      </c>
      <c r="AA4" s="27"/>
    </row>
    <row r="5" spans="1:27">
      <c r="A5" s="12" t="s">
        <v>60</v>
      </c>
      <c r="B5" s="12">
        <v>443</v>
      </c>
      <c r="C5" s="12"/>
      <c r="D5" s="12"/>
      <c r="E5" s="2"/>
      <c r="F5" s="2"/>
      <c r="G5" s="2"/>
      <c r="H5" s="2"/>
      <c r="I5" s="2"/>
      <c r="J5" s="2"/>
      <c r="K5" s="2"/>
      <c r="L5" s="2">
        <v>3</v>
      </c>
      <c r="M5" s="2">
        <v>3</v>
      </c>
      <c r="N5" s="2">
        <v>3</v>
      </c>
      <c r="O5" s="2">
        <v>4</v>
      </c>
      <c r="P5" s="2">
        <v>4</v>
      </c>
      <c r="Q5" s="2">
        <v>3</v>
      </c>
      <c r="R5" s="2">
        <v>3</v>
      </c>
      <c r="S5" s="2">
        <v>3</v>
      </c>
      <c r="T5" s="2">
        <v>2</v>
      </c>
      <c r="U5" s="2">
        <v>2</v>
      </c>
      <c r="V5" s="2">
        <v>1</v>
      </c>
      <c r="W5" s="12">
        <v>31</v>
      </c>
      <c r="X5" s="8">
        <v>700</v>
      </c>
      <c r="Y5" s="11">
        <v>350</v>
      </c>
      <c r="Z5" s="8">
        <v>181</v>
      </c>
      <c r="AA5" s="27"/>
    </row>
    <row r="6" spans="1:27">
      <c r="A6" s="12" t="s">
        <v>60</v>
      </c>
      <c r="B6" s="12">
        <v>517</v>
      </c>
      <c r="C6" s="12"/>
      <c r="D6" s="12"/>
      <c r="E6" s="2"/>
      <c r="F6" s="2"/>
      <c r="G6" s="2"/>
      <c r="H6" s="2"/>
      <c r="I6" s="2"/>
      <c r="J6" s="2"/>
      <c r="K6" s="2"/>
      <c r="L6" s="2">
        <v>4</v>
      </c>
      <c r="M6" s="2">
        <v>4</v>
      </c>
      <c r="N6" s="2">
        <v>4</v>
      </c>
      <c r="O6" s="2">
        <v>5</v>
      </c>
      <c r="P6" s="2">
        <v>5</v>
      </c>
      <c r="Q6" s="2">
        <v>4</v>
      </c>
      <c r="R6" s="2">
        <v>4</v>
      </c>
      <c r="S6" s="2">
        <v>3</v>
      </c>
      <c r="T6" s="2">
        <v>2</v>
      </c>
      <c r="U6" s="2">
        <v>2</v>
      </c>
      <c r="V6" s="2">
        <v>1</v>
      </c>
      <c r="W6" s="12">
        <v>38</v>
      </c>
      <c r="X6" s="8">
        <v>700</v>
      </c>
      <c r="Y6" s="11">
        <v>350</v>
      </c>
      <c r="Z6" s="8">
        <v>181</v>
      </c>
      <c r="AA6" s="27"/>
    </row>
    <row r="7" spans="1:27">
      <c r="A7" s="12" t="s">
        <v>227</v>
      </c>
      <c r="B7" s="12">
        <v>445</v>
      </c>
      <c r="C7" s="12"/>
      <c r="D7" s="12"/>
      <c r="E7" s="2"/>
      <c r="F7" s="2">
        <v>2</v>
      </c>
      <c r="G7" s="2">
        <v>3</v>
      </c>
      <c r="H7" s="2">
        <v>3</v>
      </c>
      <c r="I7" s="2">
        <v>3</v>
      </c>
      <c r="J7" s="2">
        <v>3</v>
      </c>
      <c r="K7" s="2">
        <v>2</v>
      </c>
      <c r="L7" s="2">
        <v>2</v>
      </c>
      <c r="M7" s="2"/>
      <c r="N7" s="2"/>
      <c r="O7" s="2"/>
      <c r="P7" s="2"/>
      <c r="Q7" s="2"/>
      <c r="R7" s="2"/>
      <c r="S7" s="2"/>
      <c r="T7" s="2"/>
      <c r="U7" s="2"/>
      <c r="V7" s="2"/>
      <c r="W7" s="12">
        <v>18</v>
      </c>
      <c r="X7" s="8">
        <v>700</v>
      </c>
      <c r="Y7" s="11">
        <v>350</v>
      </c>
      <c r="Z7" s="8">
        <v>181</v>
      </c>
      <c r="AA7" s="27"/>
    </row>
    <row r="8" spans="1:27">
      <c r="A8" s="12" t="s">
        <v>228</v>
      </c>
      <c r="B8" s="12">
        <v>437</v>
      </c>
      <c r="C8" s="12"/>
      <c r="D8" s="12"/>
      <c r="E8" s="2"/>
      <c r="F8" s="2"/>
      <c r="G8" s="2"/>
      <c r="H8" s="2"/>
      <c r="I8" s="2"/>
      <c r="J8" s="2"/>
      <c r="K8" s="2"/>
      <c r="L8" s="2">
        <v>1</v>
      </c>
      <c r="M8" s="2">
        <v>2</v>
      </c>
      <c r="N8" s="2">
        <v>2</v>
      </c>
      <c r="O8" s="2">
        <v>3</v>
      </c>
      <c r="P8" s="2">
        <v>3</v>
      </c>
      <c r="Q8" s="2">
        <v>2</v>
      </c>
      <c r="R8" s="2">
        <v>2</v>
      </c>
      <c r="S8" s="2">
        <v>2</v>
      </c>
      <c r="T8" s="2">
        <v>2</v>
      </c>
      <c r="U8" s="2">
        <v>1</v>
      </c>
      <c r="V8" s="2"/>
      <c r="W8" s="12">
        <v>20</v>
      </c>
      <c r="X8" s="8">
        <v>900</v>
      </c>
      <c r="Y8" s="11">
        <v>450</v>
      </c>
      <c r="Z8" s="8">
        <v>234</v>
      </c>
      <c r="AA8" s="2"/>
    </row>
    <row r="9" spans="1:27">
      <c r="A9" s="12" t="s">
        <v>229</v>
      </c>
      <c r="B9" s="12">
        <v>439</v>
      </c>
      <c r="C9" s="12"/>
      <c r="D9" s="12"/>
      <c r="E9" s="2"/>
      <c r="F9" s="2">
        <v>1</v>
      </c>
      <c r="G9" s="2">
        <v>2</v>
      </c>
      <c r="H9" s="2">
        <v>2</v>
      </c>
      <c r="I9" s="2">
        <v>2</v>
      </c>
      <c r="J9" s="2">
        <v>2</v>
      </c>
      <c r="K9" s="2">
        <v>1</v>
      </c>
      <c r="L9" s="2">
        <v>1</v>
      </c>
      <c r="M9" s="2"/>
      <c r="N9" s="2"/>
      <c r="O9" s="2"/>
      <c r="P9" s="2"/>
      <c r="Q9" s="2"/>
      <c r="R9" s="2"/>
      <c r="S9" s="2"/>
      <c r="T9" s="2"/>
      <c r="U9" s="2"/>
      <c r="V9" s="2"/>
      <c r="W9" s="12">
        <v>11</v>
      </c>
      <c r="X9" s="8">
        <v>900</v>
      </c>
      <c r="Y9" s="11">
        <v>4505</v>
      </c>
      <c r="Z9" s="8">
        <v>234</v>
      </c>
      <c r="AA9" s="2"/>
    </row>
    <row r="10" spans="1:27">
      <c r="A10" s="12" t="s">
        <v>230</v>
      </c>
      <c r="B10" s="12">
        <v>488</v>
      </c>
      <c r="C10" s="12"/>
      <c r="D10" s="12"/>
      <c r="E10" s="2">
        <v>4</v>
      </c>
      <c r="F10" s="2">
        <v>4</v>
      </c>
      <c r="G10" s="2">
        <v>6</v>
      </c>
      <c r="H10" s="2">
        <v>6</v>
      </c>
      <c r="I10" s="2">
        <v>10</v>
      </c>
      <c r="J10" s="2">
        <v>10</v>
      </c>
      <c r="K10" s="2">
        <v>6</v>
      </c>
      <c r="L10" s="2">
        <v>6</v>
      </c>
      <c r="M10" s="2">
        <v>6</v>
      </c>
      <c r="N10" s="2">
        <v>6</v>
      </c>
      <c r="O10" s="2">
        <v>8</v>
      </c>
      <c r="P10" s="2">
        <v>10</v>
      </c>
      <c r="Q10" s="2">
        <v>10</v>
      </c>
      <c r="R10" s="2">
        <v>6</v>
      </c>
      <c r="S10" s="2">
        <v>4</v>
      </c>
      <c r="T10" s="2">
        <v>4</v>
      </c>
      <c r="U10" s="2">
        <v>3</v>
      </c>
      <c r="V10" s="2"/>
      <c r="W10" s="12">
        <v>109</v>
      </c>
      <c r="X10" s="8">
        <v>650</v>
      </c>
      <c r="Y10" s="11">
        <v>325</v>
      </c>
      <c r="Z10" s="8">
        <v>158</v>
      </c>
      <c r="AA10" s="2"/>
    </row>
    <row r="11" spans="1:27">
      <c r="A11" s="12"/>
      <c r="B11" s="12"/>
      <c r="C11" s="55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2"/>
      <c r="X11" s="8"/>
      <c r="Y11" s="11"/>
      <c r="Z11" s="8"/>
      <c r="AA11" s="2"/>
    </row>
    <row r="12" spans="1:27">
      <c r="A12" s="12"/>
      <c r="B12" s="12"/>
      <c r="C12" s="51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2"/>
      <c r="X12" s="8"/>
      <c r="Y12" s="11"/>
      <c r="Z12" s="8"/>
      <c r="AA12" s="2"/>
    </row>
    <row r="13" spans="1:27">
      <c r="A13" s="12"/>
      <c r="B13" s="12"/>
      <c r="C13" s="51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2"/>
      <c r="X13" s="8"/>
      <c r="Y13" s="11"/>
      <c r="Z13" s="8"/>
      <c r="AA13" s="2"/>
    </row>
    <row r="14" spans="1:27">
      <c r="A14" s="12"/>
      <c r="B14" s="12"/>
      <c r="C14" s="51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2"/>
      <c r="X14" s="8"/>
      <c r="Y14" s="11"/>
      <c r="Z14" s="8"/>
      <c r="AA14" s="2"/>
    </row>
    <row r="15" spans="1:27">
      <c r="A15" s="13"/>
      <c r="B15" s="13"/>
      <c r="C15" s="13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5"/>
      <c r="X15" s="8"/>
      <c r="Y15" s="11"/>
      <c r="Z15" s="8"/>
      <c r="AA15" s="2"/>
    </row>
    <row r="16" spans="1:27">
      <c r="A16" s="12"/>
      <c r="B16" s="12"/>
      <c r="C16" s="51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2"/>
      <c r="X16" s="8"/>
      <c r="Y16" s="11"/>
      <c r="Z16" s="8"/>
      <c r="AA16" s="2"/>
    </row>
    <row r="17" spans="1:27">
      <c r="A17" s="12"/>
      <c r="B17" s="12"/>
      <c r="C17" s="51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2"/>
      <c r="X17" s="8"/>
      <c r="Y17" s="11"/>
      <c r="Z17" s="8"/>
      <c r="AA17" s="2"/>
    </row>
    <row r="18" spans="1:27">
      <c r="A18" s="12"/>
      <c r="B18" s="12"/>
      <c r="C18" s="51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2"/>
      <c r="X18" s="8"/>
      <c r="Y18" s="11"/>
      <c r="Z18" s="8"/>
      <c r="AA18" s="2"/>
    </row>
    <row r="19" spans="1:27" ht="15">
      <c r="A19" s="14"/>
      <c r="B19" s="14"/>
      <c r="C19" s="14"/>
      <c r="D19" s="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2"/>
      <c r="X19" s="8"/>
      <c r="Y19" s="11"/>
      <c r="Z19" s="8"/>
      <c r="AA19" s="2"/>
    </row>
    <row r="20" spans="1:27" ht="15">
      <c r="A20" s="38"/>
      <c r="B20" s="14"/>
      <c r="C20" s="14"/>
      <c r="D20" s="1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2"/>
      <c r="X20" s="8"/>
      <c r="Y20" s="11"/>
      <c r="Z20" s="8"/>
      <c r="AA20" s="2"/>
    </row>
    <row r="21" spans="1:27">
      <c r="A21" s="12"/>
      <c r="B21" s="12"/>
      <c r="C21" s="51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2"/>
      <c r="X21" s="8"/>
      <c r="Y21" s="11"/>
      <c r="Z21" s="8"/>
      <c r="AA21" s="2"/>
    </row>
    <row r="22" spans="1:27">
      <c r="A22" s="12"/>
      <c r="B22" s="12"/>
      <c r="C22" s="12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8"/>
      <c r="Y22" s="11"/>
      <c r="Z22" s="8"/>
      <c r="AA22" s="2"/>
    </row>
    <row r="23" spans="1:27">
      <c r="A23" s="12"/>
      <c r="B23" s="12"/>
      <c r="C23" s="12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8"/>
      <c r="Y23" s="11"/>
      <c r="Z23" s="8"/>
      <c r="AA23" s="2"/>
    </row>
    <row r="24" spans="1:27">
      <c r="A24" s="12"/>
      <c r="B24" s="12"/>
      <c r="C24" s="12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8"/>
      <c r="Y24" s="11"/>
      <c r="Z24" s="8"/>
      <c r="AA24" s="2"/>
    </row>
    <row r="25" spans="1:27">
      <c r="A25" s="12"/>
      <c r="B25" s="12"/>
      <c r="C25" s="12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8"/>
      <c r="Y25" s="11"/>
      <c r="Z25" s="8"/>
      <c r="AA25" s="2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"/>
  <sheetViews>
    <sheetView rightToLeft="1" workbookViewId="0">
      <selection activeCell="N2" sqref="A2:N3"/>
    </sheetView>
  </sheetViews>
  <sheetFormatPr defaultRowHeight="14.25"/>
  <cols>
    <col min="1" max="1" width="23" bestFit="1" customWidth="1"/>
    <col min="3" max="3" width="7.375" bestFit="1" customWidth="1"/>
    <col min="4" max="4" width="4.5" bestFit="1" customWidth="1"/>
    <col min="5" max="5" width="7.5" bestFit="1" customWidth="1"/>
    <col min="6" max="6" width="4.5" bestFit="1" customWidth="1"/>
    <col min="7" max="7" width="6" bestFit="1" customWidth="1"/>
    <col min="8" max="10" width="7" bestFit="1" customWidth="1"/>
    <col min="11" max="11" width="8.5" bestFit="1" customWidth="1"/>
    <col min="12" max="12" width="5.5" bestFit="1" customWidth="1"/>
    <col min="13" max="13" width="7" bestFit="1" customWidth="1"/>
    <col min="16" max="16" width="9.875" bestFit="1" customWidth="1"/>
  </cols>
  <sheetData>
    <row r="1" spans="1:17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3</v>
      </c>
      <c r="L1" s="2" t="s">
        <v>2</v>
      </c>
      <c r="M1" s="2" t="s">
        <v>3</v>
      </c>
      <c r="N1" s="2" t="s">
        <v>0</v>
      </c>
      <c r="O1" s="8" t="s">
        <v>49</v>
      </c>
      <c r="P1" s="10" t="s">
        <v>92</v>
      </c>
      <c r="Q1" s="22" t="s">
        <v>50</v>
      </c>
    </row>
    <row r="2" spans="1:17">
      <c r="A2" s="12"/>
      <c r="B2" s="12"/>
      <c r="C2" s="2" t="s">
        <v>33</v>
      </c>
      <c r="D2" s="7" t="s">
        <v>34</v>
      </c>
      <c r="E2" s="2" t="s">
        <v>35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231</v>
      </c>
      <c r="N2" s="2"/>
      <c r="O2" s="8"/>
      <c r="P2" s="11"/>
      <c r="Q2" s="8"/>
    </row>
    <row r="3" spans="1:17">
      <c r="A3" s="12" t="s">
        <v>71</v>
      </c>
      <c r="B3" s="12">
        <v>511</v>
      </c>
      <c r="C3" s="2">
        <v>8</v>
      </c>
      <c r="D3" s="2">
        <v>8</v>
      </c>
      <c r="E3" s="2">
        <v>8</v>
      </c>
      <c r="F3" s="2">
        <v>16</v>
      </c>
      <c r="G3" s="2">
        <v>16</v>
      </c>
      <c r="H3" s="2">
        <v>12</v>
      </c>
      <c r="I3" s="2">
        <v>12</v>
      </c>
      <c r="J3" s="2">
        <v>8</v>
      </c>
      <c r="K3" s="2">
        <v>6</v>
      </c>
      <c r="L3" s="2">
        <v>6</v>
      </c>
      <c r="M3" s="2">
        <v>2</v>
      </c>
      <c r="N3" s="12">
        <v>102</v>
      </c>
      <c r="O3" s="8">
        <v>750</v>
      </c>
      <c r="P3" s="11">
        <v>375</v>
      </c>
      <c r="Q3" s="8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rightToLeft="1" zoomScale="110" zoomScaleNormal="110" workbookViewId="0">
      <selection activeCell="X3" sqref="X3:X20"/>
    </sheetView>
  </sheetViews>
  <sheetFormatPr defaultRowHeight="14.25"/>
  <cols>
    <col min="1" max="1" width="23" bestFit="1" customWidth="1"/>
    <col min="2" max="2" width="5.25" bestFit="1" customWidth="1"/>
    <col min="3" max="3" width="6.25" bestFit="1" customWidth="1"/>
    <col min="4" max="5" width="4.5" customWidth="1"/>
    <col min="6" max="6" width="7.5" customWidth="1"/>
    <col min="7" max="7" width="4.5" customWidth="1"/>
    <col min="8" max="8" width="7.5" customWidth="1"/>
    <col min="9" max="10" width="6" customWidth="1"/>
    <col min="11" max="11" width="5.875" customWidth="1"/>
    <col min="12" max="12" width="7.375" customWidth="1"/>
    <col min="13" max="13" width="4.5" customWidth="1"/>
    <col min="14" max="14" width="7.5" customWidth="1"/>
    <col min="15" max="15" width="4.5" customWidth="1"/>
    <col min="16" max="16" width="6" customWidth="1"/>
    <col min="17" max="19" width="7" customWidth="1"/>
    <col min="20" max="20" width="8.5" customWidth="1"/>
    <col min="21" max="21" width="5.5" customWidth="1"/>
    <col min="22" max="23" width="7" customWidth="1"/>
    <col min="26" max="26" width="9.875" bestFit="1" customWidth="1"/>
    <col min="28" max="28" width="10.875" bestFit="1" customWidth="1"/>
  </cols>
  <sheetData>
    <row r="1" spans="1:28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3</v>
      </c>
      <c r="U1" s="2" t="s">
        <v>2</v>
      </c>
      <c r="V1" s="2" t="s">
        <v>3</v>
      </c>
      <c r="W1" s="2" t="s">
        <v>3</v>
      </c>
      <c r="X1" s="2" t="s">
        <v>0</v>
      </c>
      <c r="Y1" s="8" t="s">
        <v>49</v>
      </c>
      <c r="Z1" s="10" t="s">
        <v>92</v>
      </c>
      <c r="AA1" s="22" t="s">
        <v>50</v>
      </c>
      <c r="AB1" s="22" t="s">
        <v>95</v>
      </c>
    </row>
    <row r="2" spans="1:28">
      <c r="A2" s="12"/>
      <c r="B2" s="12"/>
      <c r="C2" s="12">
        <v>35.5</v>
      </c>
      <c r="D2" s="12">
        <v>36</v>
      </c>
      <c r="E2" s="2" t="s">
        <v>40</v>
      </c>
      <c r="F2" s="2" t="s">
        <v>86</v>
      </c>
      <c r="G2" s="2" t="s">
        <v>39</v>
      </c>
      <c r="H2" s="2" t="s">
        <v>38</v>
      </c>
      <c r="I2" s="2" t="s">
        <v>37</v>
      </c>
      <c r="J2" s="2" t="s">
        <v>36</v>
      </c>
      <c r="K2" s="2" t="s">
        <v>32</v>
      </c>
      <c r="L2" s="2" t="s">
        <v>33</v>
      </c>
      <c r="M2" s="7" t="s">
        <v>34</v>
      </c>
      <c r="N2" s="2" t="s">
        <v>35</v>
      </c>
      <c r="O2" s="2" t="s">
        <v>41</v>
      </c>
      <c r="P2" s="2" t="s">
        <v>42</v>
      </c>
      <c r="Q2" s="2" t="s">
        <v>43</v>
      </c>
      <c r="R2" s="2" t="s">
        <v>44</v>
      </c>
      <c r="S2" s="2" t="s">
        <v>45</v>
      </c>
      <c r="T2" s="2" t="s">
        <v>46</v>
      </c>
      <c r="U2" s="2" t="s">
        <v>47</v>
      </c>
      <c r="V2" s="2" t="s">
        <v>231</v>
      </c>
      <c r="W2" s="2" t="s">
        <v>235</v>
      </c>
      <c r="X2" s="2"/>
      <c r="Y2" s="8"/>
      <c r="Z2" s="11"/>
      <c r="AA2" s="8"/>
    </row>
    <row r="3" spans="1:28">
      <c r="A3" s="1" t="s">
        <v>234</v>
      </c>
      <c r="B3" s="12">
        <v>512</v>
      </c>
      <c r="C3" s="12"/>
      <c r="D3" s="12">
        <v>2</v>
      </c>
      <c r="E3" s="2">
        <v>4</v>
      </c>
      <c r="F3" s="2">
        <v>5</v>
      </c>
      <c r="G3" s="2">
        <v>10</v>
      </c>
      <c r="H3" s="2">
        <v>12</v>
      </c>
      <c r="I3" s="2">
        <v>12</v>
      </c>
      <c r="J3" s="2">
        <v>12</v>
      </c>
      <c r="K3" s="2">
        <v>9</v>
      </c>
      <c r="L3" s="2">
        <v>7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">
        <v>73</v>
      </c>
      <c r="Y3" s="8">
        <v>750</v>
      </c>
      <c r="Z3" s="11">
        <f t="shared" ref="Z3:Z20" si="0">Y3/2</f>
        <v>375</v>
      </c>
      <c r="AA3" s="8">
        <v>187</v>
      </c>
      <c r="AB3" s="9">
        <f t="shared" ref="AB3:AB20" si="1">AA3/1.17*X3</f>
        <v>11667.521367521369</v>
      </c>
    </row>
    <row r="4" spans="1:28" ht="15">
      <c r="A4" s="57" t="s">
        <v>233</v>
      </c>
      <c r="B4" s="14">
        <v>433</v>
      </c>
      <c r="C4" s="14"/>
      <c r="D4" s="14"/>
      <c r="E4" s="6"/>
      <c r="F4" s="6"/>
      <c r="G4" s="6"/>
      <c r="H4" s="6"/>
      <c r="I4" s="6"/>
      <c r="J4" s="6"/>
      <c r="K4" s="56">
        <v>2</v>
      </c>
      <c r="L4" s="56">
        <v>6</v>
      </c>
      <c r="M4" s="56">
        <v>20</v>
      </c>
      <c r="N4" s="56">
        <v>20</v>
      </c>
      <c r="O4" s="56">
        <v>30</v>
      </c>
      <c r="P4" s="56">
        <v>30</v>
      </c>
      <c r="Q4" s="56">
        <v>20</v>
      </c>
      <c r="R4" s="56">
        <v>20</v>
      </c>
      <c r="S4" s="56">
        <v>15</v>
      </c>
      <c r="T4" s="56">
        <v>10</v>
      </c>
      <c r="U4" s="56">
        <v>10</v>
      </c>
      <c r="V4" s="56">
        <v>6</v>
      </c>
      <c r="W4" s="56">
        <v>2</v>
      </c>
      <c r="X4" s="12">
        <v>191</v>
      </c>
      <c r="Y4" s="8">
        <v>750</v>
      </c>
      <c r="Z4" s="11">
        <f t="shared" si="0"/>
        <v>375</v>
      </c>
      <c r="AA4" s="8">
        <v>181</v>
      </c>
      <c r="AB4" s="9">
        <f t="shared" si="1"/>
        <v>29547.86324786325</v>
      </c>
    </row>
    <row r="5" spans="1:28" ht="15">
      <c r="A5" s="57" t="s">
        <v>232</v>
      </c>
      <c r="B5" s="14">
        <v>505</v>
      </c>
      <c r="C5" s="14"/>
      <c r="D5" s="14"/>
      <c r="E5" s="6"/>
      <c r="F5" s="6"/>
      <c r="G5" s="6"/>
      <c r="H5" s="6"/>
      <c r="I5" s="6"/>
      <c r="J5" s="6"/>
      <c r="K5" s="56"/>
      <c r="L5" s="56">
        <v>5</v>
      </c>
      <c r="M5" s="56">
        <v>10</v>
      </c>
      <c r="N5" s="56">
        <v>10</v>
      </c>
      <c r="O5" s="56">
        <v>12</v>
      </c>
      <c r="P5" s="56">
        <v>12</v>
      </c>
      <c r="Q5" s="56">
        <v>10</v>
      </c>
      <c r="R5" s="56">
        <v>10</v>
      </c>
      <c r="S5" s="56">
        <v>8</v>
      </c>
      <c r="T5" s="56">
        <v>5</v>
      </c>
      <c r="U5" s="56">
        <v>4</v>
      </c>
      <c r="V5" s="56">
        <v>3</v>
      </c>
      <c r="W5" s="56">
        <v>2</v>
      </c>
      <c r="X5" s="12">
        <v>91</v>
      </c>
      <c r="Y5" s="8">
        <v>750</v>
      </c>
      <c r="Z5" s="11">
        <f t="shared" si="0"/>
        <v>375</v>
      </c>
      <c r="AA5" s="8">
        <v>181</v>
      </c>
      <c r="AB5" s="9">
        <f t="shared" si="1"/>
        <v>14077.777777777777</v>
      </c>
    </row>
    <row r="6" spans="1:28">
      <c r="A6" s="58" t="s">
        <v>236</v>
      </c>
      <c r="B6" s="12">
        <v>506</v>
      </c>
      <c r="C6" s="2">
        <v>2</v>
      </c>
      <c r="D6" s="2">
        <v>2</v>
      </c>
      <c r="E6" s="2">
        <v>2</v>
      </c>
      <c r="F6" s="2">
        <v>2</v>
      </c>
      <c r="G6" s="2">
        <v>8</v>
      </c>
      <c r="H6" s="2">
        <v>8</v>
      </c>
      <c r="I6" s="2">
        <v>10</v>
      </c>
      <c r="J6" s="2">
        <v>10</v>
      </c>
      <c r="K6" s="2">
        <v>8</v>
      </c>
      <c r="L6" s="2">
        <v>6</v>
      </c>
      <c r="M6" s="2">
        <v>2</v>
      </c>
      <c r="N6" s="2">
        <v>1</v>
      </c>
      <c r="O6" s="2">
        <v>1</v>
      </c>
      <c r="P6" s="2"/>
      <c r="Q6" s="2"/>
      <c r="R6" s="2"/>
      <c r="S6" s="2"/>
      <c r="T6" s="2"/>
      <c r="U6" s="2"/>
      <c r="V6" s="2"/>
      <c r="W6" s="2"/>
      <c r="X6" s="12">
        <v>62</v>
      </c>
      <c r="Y6" s="8">
        <v>750</v>
      </c>
      <c r="Z6" s="11">
        <f t="shared" si="0"/>
        <v>375</v>
      </c>
      <c r="AA6" s="8">
        <v>181</v>
      </c>
      <c r="AB6" s="9">
        <f t="shared" si="1"/>
        <v>9591.4529914529921</v>
      </c>
    </row>
    <row r="7" spans="1:28" ht="15" thickBot="1">
      <c r="A7" s="59" t="s">
        <v>237</v>
      </c>
      <c r="B7" s="40">
        <v>434</v>
      </c>
      <c r="C7" s="47">
        <v>3</v>
      </c>
      <c r="D7" s="47">
        <v>3</v>
      </c>
      <c r="E7" s="2">
        <v>3</v>
      </c>
      <c r="F7" s="2">
        <v>3</v>
      </c>
      <c r="G7" s="2">
        <v>6</v>
      </c>
      <c r="H7" s="2">
        <v>6</v>
      </c>
      <c r="I7" s="2">
        <v>8</v>
      </c>
      <c r="J7" s="2">
        <v>8</v>
      </c>
      <c r="K7" s="2">
        <v>6</v>
      </c>
      <c r="L7" s="2">
        <v>4</v>
      </c>
      <c r="M7" s="2">
        <v>2</v>
      </c>
      <c r="N7" s="2">
        <v>1</v>
      </c>
      <c r="O7" s="2">
        <v>1</v>
      </c>
      <c r="P7" s="2"/>
      <c r="Q7" s="2"/>
      <c r="R7" s="2"/>
      <c r="S7" s="2"/>
      <c r="T7" s="2"/>
      <c r="U7" s="2"/>
      <c r="V7" s="2"/>
      <c r="W7" s="2"/>
      <c r="X7" s="12">
        <v>54</v>
      </c>
      <c r="Y7" s="8">
        <v>750</v>
      </c>
      <c r="Z7" s="11">
        <f t="shared" si="0"/>
        <v>375</v>
      </c>
      <c r="AA7" s="8">
        <v>181</v>
      </c>
      <c r="AB7" s="9">
        <f t="shared" si="1"/>
        <v>8353.8461538461543</v>
      </c>
    </row>
    <row r="8" spans="1:28" ht="15">
      <c r="A8" s="41"/>
      <c r="B8" s="48"/>
      <c r="C8" s="45">
        <v>33</v>
      </c>
      <c r="D8" s="45">
        <v>34</v>
      </c>
      <c r="E8" s="44">
        <v>35</v>
      </c>
      <c r="F8" s="43">
        <v>37</v>
      </c>
      <c r="G8" s="3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"/>
      <c r="Y8" s="8"/>
      <c r="Z8" s="11"/>
      <c r="AA8" s="8"/>
      <c r="AB8" s="9">
        <f t="shared" si="1"/>
        <v>0</v>
      </c>
    </row>
    <row r="9" spans="1:28" ht="15" thickBot="1">
      <c r="A9" s="62" t="s">
        <v>238</v>
      </c>
      <c r="B9" s="46">
        <v>81</v>
      </c>
      <c r="C9" s="46">
        <v>2</v>
      </c>
      <c r="D9" s="46">
        <v>2</v>
      </c>
      <c r="E9" s="46">
        <v>2</v>
      </c>
      <c r="F9" s="42">
        <v>5</v>
      </c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11</v>
      </c>
      <c r="Y9" s="8">
        <v>450</v>
      </c>
      <c r="Z9" s="11">
        <f t="shared" si="0"/>
        <v>225</v>
      </c>
      <c r="AA9" s="8">
        <v>115</v>
      </c>
      <c r="AB9" s="9">
        <f t="shared" si="1"/>
        <v>1081.1965811965813</v>
      </c>
    </row>
    <row r="10" spans="1:28">
      <c r="A10" s="60" t="s">
        <v>239</v>
      </c>
      <c r="B10" s="49">
        <v>436</v>
      </c>
      <c r="C10" s="49"/>
      <c r="D10" s="49"/>
      <c r="E10" s="49">
        <v>2</v>
      </c>
      <c r="F10" s="49">
        <v>2</v>
      </c>
      <c r="G10" s="2">
        <v>2</v>
      </c>
      <c r="H10" s="2">
        <v>2</v>
      </c>
      <c r="I10" s="2">
        <v>4</v>
      </c>
      <c r="J10" s="2">
        <v>4</v>
      </c>
      <c r="K10" s="2">
        <v>2</v>
      </c>
      <c r="L10" s="2">
        <v>4</v>
      </c>
      <c r="M10" s="2">
        <v>4</v>
      </c>
      <c r="N10" s="2">
        <v>6</v>
      </c>
      <c r="O10" s="2">
        <v>6</v>
      </c>
      <c r="P10" s="2">
        <v>6</v>
      </c>
      <c r="Q10" s="2">
        <v>6</v>
      </c>
      <c r="R10" s="2">
        <v>4</v>
      </c>
      <c r="S10" s="2">
        <v>2</v>
      </c>
      <c r="T10" s="2">
        <v>2</v>
      </c>
      <c r="U10" s="2">
        <v>2</v>
      </c>
      <c r="V10" s="2"/>
      <c r="W10" s="2"/>
      <c r="X10" s="2">
        <v>60</v>
      </c>
      <c r="Y10" s="8">
        <v>700</v>
      </c>
      <c r="Z10" s="11">
        <v>350</v>
      </c>
      <c r="AA10" s="8">
        <v>173</v>
      </c>
      <c r="AB10" s="9">
        <f t="shared" si="1"/>
        <v>8871.7948717948711</v>
      </c>
    </row>
    <row r="11" spans="1:28">
      <c r="A11" s="61" t="s">
        <v>240</v>
      </c>
      <c r="B11" s="51">
        <v>487</v>
      </c>
      <c r="C11" s="2"/>
      <c r="D11" s="2"/>
      <c r="E11" s="2">
        <v>2</v>
      </c>
      <c r="F11" s="2">
        <v>2</v>
      </c>
      <c r="G11" s="2">
        <v>4</v>
      </c>
      <c r="H11" s="2">
        <v>4</v>
      </c>
      <c r="I11" s="2">
        <v>6</v>
      </c>
      <c r="J11" s="2">
        <v>6</v>
      </c>
      <c r="K11" s="2">
        <v>4</v>
      </c>
      <c r="L11" s="2">
        <v>4</v>
      </c>
      <c r="M11" s="2">
        <v>4</v>
      </c>
      <c r="N11" s="2">
        <v>4</v>
      </c>
      <c r="O11" s="2">
        <v>6</v>
      </c>
      <c r="P11" s="2">
        <v>6</v>
      </c>
      <c r="Q11" s="2">
        <v>4</v>
      </c>
      <c r="R11" s="2">
        <v>4</v>
      </c>
      <c r="S11" s="2">
        <v>3</v>
      </c>
      <c r="T11" s="2">
        <v>2</v>
      </c>
      <c r="U11" s="2">
        <v>2</v>
      </c>
      <c r="V11" s="2"/>
      <c r="W11" s="2"/>
      <c r="X11" s="2">
        <v>67</v>
      </c>
      <c r="Y11" s="8">
        <v>700</v>
      </c>
      <c r="Z11" s="11">
        <f t="shared" si="0"/>
        <v>350</v>
      </c>
      <c r="AA11" s="8">
        <v>161</v>
      </c>
      <c r="AB11" s="9">
        <f t="shared" si="1"/>
        <v>9219.658119658121</v>
      </c>
    </row>
    <row r="12" spans="1:28">
      <c r="A12" s="61" t="s">
        <v>246</v>
      </c>
      <c r="B12" s="51">
        <v>485</v>
      </c>
      <c r="C12" s="2"/>
      <c r="D12" s="2"/>
      <c r="E12" s="50"/>
      <c r="F12" s="2"/>
      <c r="G12" s="2"/>
      <c r="H12" s="2"/>
      <c r="I12" s="2"/>
      <c r="J12" s="2"/>
      <c r="K12" s="2"/>
      <c r="L12" s="2">
        <v>1</v>
      </c>
      <c r="M12" s="2">
        <v>3</v>
      </c>
      <c r="N12" s="2">
        <v>3</v>
      </c>
      <c r="O12" s="2">
        <v>3</v>
      </c>
      <c r="P12" s="2">
        <v>3</v>
      </c>
      <c r="Q12" s="2">
        <v>2</v>
      </c>
      <c r="R12" s="2">
        <v>2</v>
      </c>
      <c r="S12" s="2">
        <v>2</v>
      </c>
      <c r="T12" s="2">
        <v>2</v>
      </c>
      <c r="U12" s="2">
        <v>1</v>
      </c>
      <c r="V12" s="2"/>
      <c r="W12" s="2"/>
      <c r="X12" s="2">
        <v>22</v>
      </c>
      <c r="Y12" s="8">
        <v>750</v>
      </c>
      <c r="Z12" s="11">
        <f t="shared" si="0"/>
        <v>375</v>
      </c>
      <c r="AA12" s="8">
        <v>173</v>
      </c>
      <c r="AB12" s="9">
        <f t="shared" si="1"/>
        <v>3252.9914529914531</v>
      </c>
    </row>
    <row r="13" spans="1:28">
      <c r="A13" s="61" t="s">
        <v>247</v>
      </c>
      <c r="B13" s="51">
        <v>486</v>
      </c>
      <c r="C13" s="51"/>
      <c r="D13" s="2"/>
      <c r="E13" s="51">
        <v>1</v>
      </c>
      <c r="F13" s="2">
        <v>1</v>
      </c>
      <c r="G13" s="2">
        <v>2</v>
      </c>
      <c r="H13" s="2">
        <v>2</v>
      </c>
      <c r="I13" s="2">
        <v>3</v>
      </c>
      <c r="J13" s="2">
        <v>3</v>
      </c>
      <c r="K13" s="2">
        <v>2</v>
      </c>
      <c r="L13" s="2">
        <v>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16</v>
      </c>
      <c r="Y13" s="8">
        <v>750</v>
      </c>
      <c r="Z13" s="11">
        <f t="shared" si="0"/>
        <v>375</v>
      </c>
      <c r="AA13" s="8">
        <v>174</v>
      </c>
      <c r="AB13" s="9"/>
    </row>
    <row r="14" spans="1:28">
      <c r="A14" s="61" t="s">
        <v>241</v>
      </c>
      <c r="B14" s="51">
        <v>489</v>
      </c>
      <c r="C14" s="51"/>
      <c r="D14" s="2"/>
      <c r="E14" s="2">
        <v>2</v>
      </c>
      <c r="F14" s="2">
        <v>2</v>
      </c>
      <c r="G14" s="51">
        <v>3</v>
      </c>
      <c r="H14" s="51">
        <v>3</v>
      </c>
      <c r="I14" s="51">
        <v>4</v>
      </c>
      <c r="J14" s="51">
        <v>4</v>
      </c>
      <c r="K14" s="51">
        <v>4</v>
      </c>
      <c r="L14" s="2">
        <v>3</v>
      </c>
      <c r="M14" s="2">
        <v>3</v>
      </c>
      <c r="N14" s="2">
        <v>3</v>
      </c>
      <c r="O14" s="2">
        <v>4</v>
      </c>
      <c r="P14" s="2">
        <v>4</v>
      </c>
      <c r="Q14" s="2">
        <v>4</v>
      </c>
      <c r="R14" s="2">
        <v>4</v>
      </c>
      <c r="S14" s="2">
        <v>3</v>
      </c>
      <c r="T14" s="2">
        <v>2</v>
      </c>
      <c r="U14" s="2">
        <v>2</v>
      </c>
      <c r="V14" s="2"/>
      <c r="W14" s="2"/>
      <c r="X14" s="2">
        <v>54</v>
      </c>
      <c r="Y14" s="8">
        <v>700</v>
      </c>
      <c r="Z14" s="11">
        <f t="shared" si="0"/>
        <v>350</v>
      </c>
      <c r="AA14" s="8">
        <v>149</v>
      </c>
      <c r="AB14" s="9">
        <f t="shared" si="1"/>
        <v>6876.9230769230771</v>
      </c>
    </row>
    <row r="15" spans="1:28">
      <c r="A15" s="61" t="s">
        <v>242</v>
      </c>
      <c r="B15" s="51">
        <v>497</v>
      </c>
      <c r="C15" s="51"/>
      <c r="D15" s="2"/>
      <c r="E15" s="51">
        <v>2</v>
      </c>
      <c r="F15" s="51">
        <v>3</v>
      </c>
      <c r="G15" s="51">
        <v>5</v>
      </c>
      <c r="H15" s="51">
        <v>5</v>
      </c>
      <c r="I15" s="51">
        <v>8</v>
      </c>
      <c r="J15" s="2">
        <v>8</v>
      </c>
      <c r="K15" s="2">
        <v>6</v>
      </c>
      <c r="L15" s="2">
        <v>5</v>
      </c>
      <c r="M15" s="2">
        <v>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45</v>
      </c>
      <c r="Y15" s="8">
        <v>800</v>
      </c>
      <c r="Z15" s="11">
        <f t="shared" si="0"/>
        <v>400</v>
      </c>
      <c r="AA15" s="8">
        <v>202</v>
      </c>
      <c r="AB15" s="9">
        <f t="shared" si="1"/>
        <v>7769.2307692307695</v>
      </c>
    </row>
    <row r="16" spans="1:28">
      <c r="A16" s="61" t="s">
        <v>243</v>
      </c>
      <c r="B16" s="51">
        <v>496</v>
      </c>
      <c r="C16" s="13"/>
      <c r="D16" s="2"/>
      <c r="E16" s="2"/>
      <c r="F16" s="2"/>
      <c r="G16" s="51"/>
      <c r="H16" s="51"/>
      <c r="I16" s="51"/>
      <c r="J16" s="51"/>
      <c r="K16" s="51"/>
      <c r="L16" s="2">
        <v>9</v>
      </c>
      <c r="M16" s="2">
        <v>12</v>
      </c>
      <c r="N16" s="2">
        <v>15</v>
      </c>
      <c r="O16" s="2">
        <v>18</v>
      </c>
      <c r="P16" s="2">
        <v>18</v>
      </c>
      <c r="Q16" s="2">
        <v>18</v>
      </c>
      <c r="R16" s="2">
        <v>18</v>
      </c>
      <c r="S16" s="2">
        <v>11</v>
      </c>
      <c r="T16" s="2">
        <v>6</v>
      </c>
      <c r="U16" s="2">
        <v>6</v>
      </c>
      <c r="V16" s="2">
        <v>3</v>
      </c>
      <c r="W16" s="2"/>
      <c r="X16" s="2">
        <v>134</v>
      </c>
      <c r="Y16" s="8">
        <v>800</v>
      </c>
      <c r="Z16" s="11">
        <f t="shared" si="0"/>
        <v>400</v>
      </c>
      <c r="AA16" s="8">
        <v>202</v>
      </c>
      <c r="AB16" s="9">
        <f t="shared" si="1"/>
        <v>23135.042735042738</v>
      </c>
    </row>
    <row r="17" spans="1:28">
      <c r="A17" s="61" t="s">
        <v>245</v>
      </c>
      <c r="B17" s="51">
        <v>495</v>
      </c>
      <c r="C17" s="51"/>
      <c r="D17" s="2"/>
      <c r="E17" s="2">
        <v>1</v>
      </c>
      <c r="F17" s="2">
        <v>2</v>
      </c>
      <c r="G17" s="51">
        <v>4</v>
      </c>
      <c r="H17" s="51">
        <v>4</v>
      </c>
      <c r="I17" s="51">
        <v>6</v>
      </c>
      <c r="J17" s="51">
        <v>6</v>
      </c>
      <c r="K17" s="51">
        <v>4</v>
      </c>
      <c r="L17" s="2">
        <v>3</v>
      </c>
      <c r="M17" s="2">
        <v>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32</v>
      </c>
      <c r="Y17" s="8">
        <v>750</v>
      </c>
      <c r="Z17" s="11">
        <f t="shared" si="0"/>
        <v>375</v>
      </c>
      <c r="AA17" s="8">
        <v>190</v>
      </c>
      <c r="AB17" s="9">
        <f t="shared" si="1"/>
        <v>5196.5811965811972</v>
      </c>
    </row>
    <row r="18" spans="1:28">
      <c r="A18" s="61" t="s">
        <v>244</v>
      </c>
      <c r="B18" s="51">
        <v>494</v>
      </c>
      <c r="C18" s="51"/>
      <c r="D18" s="2"/>
      <c r="E18" s="2"/>
      <c r="F18" s="2"/>
      <c r="G18" s="51"/>
      <c r="H18" s="51"/>
      <c r="I18" s="51"/>
      <c r="J18" s="51"/>
      <c r="K18" s="51"/>
      <c r="L18" s="2">
        <v>4</v>
      </c>
      <c r="M18" s="2">
        <v>5</v>
      </c>
      <c r="N18" s="2">
        <v>5</v>
      </c>
      <c r="O18" s="2">
        <v>6</v>
      </c>
      <c r="P18" s="2">
        <v>6</v>
      </c>
      <c r="Q18" s="2">
        <v>5</v>
      </c>
      <c r="R18" s="2">
        <v>5</v>
      </c>
      <c r="S18" s="2">
        <v>4</v>
      </c>
      <c r="T18" s="2">
        <v>3</v>
      </c>
      <c r="U18" s="2">
        <v>2</v>
      </c>
      <c r="V18" s="2"/>
      <c r="W18" s="2"/>
      <c r="X18" s="2">
        <v>45</v>
      </c>
      <c r="Y18" s="8">
        <v>750</v>
      </c>
      <c r="Z18" s="11">
        <f t="shared" si="0"/>
        <v>375</v>
      </c>
      <c r="AA18" s="8">
        <v>190</v>
      </c>
      <c r="AB18" s="9">
        <f t="shared" si="1"/>
        <v>7307.6923076923085</v>
      </c>
    </row>
    <row r="19" spans="1:28">
      <c r="A19" s="1" t="s">
        <v>248</v>
      </c>
      <c r="B19" s="51">
        <v>499</v>
      </c>
      <c r="C19" s="51"/>
      <c r="D19" s="2"/>
      <c r="E19" s="2"/>
      <c r="F19" s="2">
        <v>1</v>
      </c>
      <c r="G19" s="51">
        <v>2</v>
      </c>
      <c r="H19" s="51">
        <v>3</v>
      </c>
      <c r="I19" s="51">
        <v>4</v>
      </c>
      <c r="J19" s="51">
        <v>4</v>
      </c>
      <c r="K19" s="51">
        <v>3</v>
      </c>
      <c r="L19" s="2">
        <v>2</v>
      </c>
      <c r="M19" s="2">
        <v>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20</v>
      </c>
      <c r="Y19" s="8">
        <v>800</v>
      </c>
      <c r="Z19" s="11">
        <f t="shared" si="0"/>
        <v>400</v>
      </c>
      <c r="AA19" s="8">
        <v>184</v>
      </c>
      <c r="AB19" s="9">
        <f t="shared" si="1"/>
        <v>3145.2991452991455</v>
      </c>
    </row>
    <row r="20" spans="1:28">
      <c r="A20" s="1" t="s">
        <v>249</v>
      </c>
      <c r="B20" s="51">
        <v>498</v>
      </c>
      <c r="C20" s="51"/>
      <c r="D20" s="2"/>
      <c r="E20" s="2"/>
      <c r="F20" s="2"/>
      <c r="G20" s="2"/>
      <c r="H20" s="2"/>
      <c r="I20" s="2"/>
      <c r="J20" s="2"/>
      <c r="K20" s="2"/>
      <c r="L20" s="2">
        <v>2</v>
      </c>
      <c r="M20" s="2">
        <v>4</v>
      </c>
      <c r="N20" s="2">
        <v>4</v>
      </c>
      <c r="O20" s="2">
        <v>6</v>
      </c>
      <c r="P20" s="2">
        <v>6</v>
      </c>
      <c r="Q20" s="2">
        <v>4</v>
      </c>
      <c r="R20" s="2">
        <v>4</v>
      </c>
      <c r="S20" s="2">
        <v>3</v>
      </c>
      <c r="T20" s="2">
        <v>2</v>
      </c>
      <c r="U20" s="2">
        <v>2</v>
      </c>
      <c r="V20" s="2">
        <v>2</v>
      </c>
      <c r="W20" s="2"/>
      <c r="X20" s="2">
        <v>39</v>
      </c>
      <c r="Y20" s="8">
        <v>800</v>
      </c>
      <c r="Z20" s="11">
        <f t="shared" si="0"/>
        <v>400</v>
      </c>
      <c r="AA20" s="8">
        <v>184</v>
      </c>
      <c r="AB20" s="9">
        <f t="shared" si="1"/>
        <v>6133.3333333333339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rightToLeft="1" workbookViewId="0">
      <selection sqref="A1:XFD1048576"/>
    </sheetView>
  </sheetViews>
  <sheetFormatPr defaultRowHeight="14.25"/>
  <cols>
    <col min="1" max="1" width="31.25" bestFit="1" customWidth="1"/>
    <col min="2" max="2" width="23.375" bestFit="1" customWidth="1"/>
    <col min="3" max="3" width="3.875" bestFit="1" customWidth="1"/>
    <col min="4" max="4" width="3.25" bestFit="1" customWidth="1"/>
    <col min="5" max="6" width="5.5" bestFit="1" customWidth="1"/>
    <col min="7" max="7" width="5.5" customWidth="1"/>
    <col min="8" max="8" width="4.875" customWidth="1"/>
    <col min="9" max="9" width="4.625" bestFit="1" customWidth="1"/>
    <col min="10" max="10" width="9" style="9"/>
    <col min="11" max="11" width="9.875" style="9" bestFit="1" customWidth="1"/>
    <col min="12" max="12" width="9" style="9"/>
    <col min="13" max="14" width="9.875" bestFit="1" customWidth="1"/>
  </cols>
  <sheetData>
    <row r="1" spans="1:14">
      <c r="A1" s="2" t="s">
        <v>94</v>
      </c>
      <c r="B1" s="2" t="s">
        <v>101</v>
      </c>
      <c r="C1" s="2" t="s">
        <v>103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100</v>
      </c>
      <c r="I1" s="24" t="s">
        <v>95</v>
      </c>
      <c r="J1" s="21" t="s">
        <v>50</v>
      </c>
      <c r="K1" s="21" t="s">
        <v>102</v>
      </c>
      <c r="L1" s="21" t="s">
        <v>92</v>
      </c>
      <c r="M1" s="54" t="s">
        <v>253</v>
      </c>
      <c r="N1" s="63" t="s">
        <v>254</v>
      </c>
    </row>
    <row r="2" spans="1:14" ht="15">
      <c r="A2" s="18" t="s">
        <v>112</v>
      </c>
      <c r="B2" s="1" t="s">
        <v>104</v>
      </c>
      <c r="C2" s="1">
        <v>670</v>
      </c>
      <c r="D2" s="1"/>
      <c r="E2" s="1">
        <v>5</v>
      </c>
      <c r="F2" s="1">
        <v>10</v>
      </c>
      <c r="G2" s="1">
        <v>10</v>
      </c>
      <c r="H2" s="1">
        <v>20</v>
      </c>
      <c r="I2" s="1">
        <f>D2+E2+F2+G2+H2</f>
        <v>45</v>
      </c>
      <c r="J2" s="28">
        <v>34.5</v>
      </c>
      <c r="K2" s="28">
        <v>110</v>
      </c>
      <c r="L2" s="28">
        <f>K2/2</f>
        <v>55</v>
      </c>
      <c r="M2" s="9"/>
      <c r="N2" s="63">
        <f t="shared" ref="N2:N32" si="0">L2*I2</f>
        <v>2475</v>
      </c>
    </row>
    <row r="3" spans="1:14">
      <c r="A3" s="1" t="s">
        <v>108</v>
      </c>
      <c r="B3" s="1" t="s">
        <v>111</v>
      </c>
      <c r="C3" s="1">
        <v>293</v>
      </c>
      <c r="D3" s="1">
        <v>2</v>
      </c>
      <c r="E3" s="1">
        <v>3</v>
      </c>
      <c r="F3" s="1">
        <v>3</v>
      </c>
      <c r="G3" s="1">
        <v>2</v>
      </c>
      <c r="H3" s="1"/>
      <c r="I3" s="1">
        <f t="shared" ref="I3" si="1">D3+E3+F3+G3+H3</f>
        <v>10</v>
      </c>
      <c r="J3" s="28">
        <v>138</v>
      </c>
      <c r="K3" s="28">
        <v>440</v>
      </c>
      <c r="L3" s="28">
        <f t="shared" ref="L3" si="2">K3/2</f>
        <v>220</v>
      </c>
      <c r="M3" s="9"/>
      <c r="N3" s="9">
        <f t="shared" si="0"/>
        <v>2200</v>
      </c>
    </row>
    <row r="4" spans="1:14">
      <c r="A4" s="1" t="s">
        <v>113</v>
      </c>
      <c r="B4" s="1" t="s">
        <v>111</v>
      </c>
      <c r="C4" s="1">
        <v>315</v>
      </c>
      <c r="D4" s="1"/>
      <c r="E4" s="1">
        <v>2</v>
      </c>
      <c r="F4" s="1">
        <v>4</v>
      </c>
      <c r="G4" s="1">
        <v>4</v>
      </c>
      <c r="H4" s="1">
        <v>2</v>
      </c>
      <c r="I4" s="1">
        <f t="shared" ref="I4" si="3">D4+E4+F4+G4+H4</f>
        <v>12</v>
      </c>
      <c r="J4" s="28">
        <v>157</v>
      </c>
      <c r="K4" s="28">
        <v>500</v>
      </c>
      <c r="L4" s="28">
        <f t="shared" ref="L4" si="4">K4/2</f>
        <v>250</v>
      </c>
      <c r="M4" s="9"/>
      <c r="N4" s="9">
        <f t="shared" si="0"/>
        <v>3000</v>
      </c>
    </row>
    <row r="5" spans="1:14">
      <c r="A5" s="1" t="s">
        <v>114</v>
      </c>
      <c r="B5" s="1" t="s">
        <v>115</v>
      </c>
      <c r="C5" s="1">
        <v>294</v>
      </c>
      <c r="D5" s="1">
        <v>1</v>
      </c>
      <c r="E5" s="1">
        <v>2</v>
      </c>
      <c r="F5" s="1">
        <v>2</v>
      </c>
      <c r="G5" s="1">
        <v>1</v>
      </c>
      <c r="H5" s="1"/>
      <c r="I5" s="1">
        <f t="shared" ref="I5" si="5">D5+E5+F5+G5+H5</f>
        <v>6</v>
      </c>
      <c r="J5" s="28">
        <v>106</v>
      </c>
      <c r="K5" s="28">
        <v>340</v>
      </c>
      <c r="L5" s="28">
        <f t="shared" ref="L5" si="6">K5/2</f>
        <v>170</v>
      </c>
      <c r="M5" s="9"/>
      <c r="N5" s="9">
        <f t="shared" si="0"/>
        <v>1020</v>
      </c>
    </row>
    <row r="6" spans="1:14" ht="15">
      <c r="A6" s="18" t="s">
        <v>122</v>
      </c>
      <c r="B6" s="18" t="s">
        <v>123</v>
      </c>
      <c r="C6" s="18">
        <v>462</v>
      </c>
      <c r="D6" s="18">
        <v>2</v>
      </c>
      <c r="E6" s="18">
        <v>4</v>
      </c>
      <c r="F6" s="18">
        <v>4</v>
      </c>
      <c r="G6" s="18">
        <v>2</v>
      </c>
      <c r="H6" s="18"/>
      <c r="I6" s="18">
        <f t="shared" ref="I6" si="7">D6+E6+F6+G6+H6</f>
        <v>12</v>
      </c>
      <c r="J6" s="77">
        <v>56</v>
      </c>
      <c r="K6" s="77">
        <v>220</v>
      </c>
      <c r="L6" s="77">
        <f t="shared" ref="L6" si="8">K6/2</f>
        <v>110</v>
      </c>
      <c r="M6" s="9"/>
      <c r="N6" s="9">
        <f t="shared" si="0"/>
        <v>1320</v>
      </c>
    </row>
    <row r="7" spans="1:14" ht="15">
      <c r="A7" s="18" t="s">
        <v>124</v>
      </c>
      <c r="B7" s="18" t="s">
        <v>123</v>
      </c>
      <c r="C7" s="18">
        <v>476</v>
      </c>
      <c r="D7" s="18"/>
      <c r="E7" s="18">
        <v>2</v>
      </c>
      <c r="F7" s="18">
        <v>4</v>
      </c>
      <c r="G7" s="18">
        <v>4</v>
      </c>
      <c r="H7" s="18">
        <v>2</v>
      </c>
      <c r="I7" s="18">
        <f t="shared" ref="I7" si="9">D7+E7+F7+G7+H7</f>
        <v>12</v>
      </c>
      <c r="J7" s="77">
        <v>65</v>
      </c>
      <c r="K7" s="77">
        <v>260</v>
      </c>
      <c r="L7" s="77">
        <f t="shared" ref="L7" si="10">K7/2</f>
        <v>130</v>
      </c>
      <c r="M7" s="9"/>
      <c r="N7" s="9">
        <f t="shared" si="0"/>
        <v>1560</v>
      </c>
    </row>
    <row r="8" spans="1:14" ht="15">
      <c r="A8" s="18" t="s">
        <v>252</v>
      </c>
      <c r="B8" s="18" t="s">
        <v>128</v>
      </c>
      <c r="C8" s="18">
        <v>460</v>
      </c>
      <c r="D8" s="18">
        <v>2</v>
      </c>
      <c r="E8" s="18">
        <v>2</v>
      </c>
      <c r="F8" s="18">
        <v>2</v>
      </c>
      <c r="G8" s="18">
        <v>2</v>
      </c>
      <c r="H8" s="18"/>
      <c r="I8" s="18">
        <f t="shared" ref="I8" si="11">D8+E8+F8+G8+H8</f>
        <v>8</v>
      </c>
      <c r="J8" s="77">
        <v>65</v>
      </c>
      <c r="K8" s="77">
        <v>260</v>
      </c>
      <c r="L8" s="77">
        <f t="shared" ref="L8" si="12">K8/2</f>
        <v>130</v>
      </c>
      <c r="M8" s="9"/>
      <c r="N8" s="9">
        <f t="shared" si="0"/>
        <v>1040</v>
      </c>
    </row>
    <row r="9" spans="1:14" ht="15">
      <c r="A9" s="18" t="s">
        <v>250</v>
      </c>
      <c r="B9" s="18" t="s">
        <v>128</v>
      </c>
      <c r="C9" s="18">
        <v>474</v>
      </c>
      <c r="D9" s="1"/>
      <c r="E9" s="18">
        <v>2</v>
      </c>
      <c r="F9" s="18">
        <v>4</v>
      </c>
      <c r="G9" s="18">
        <v>4</v>
      </c>
      <c r="H9" s="18">
        <v>2</v>
      </c>
      <c r="I9" s="18">
        <f t="shared" ref="I9:I12" si="13">D9+E9+F9+G9+H9</f>
        <v>12</v>
      </c>
      <c r="J9" s="77">
        <v>70</v>
      </c>
      <c r="K9" s="77">
        <v>280</v>
      </c>
      <c r="L9" s="77">
        <f t="shared" ref="L9" si="14">K9/2</f>
        <v>140</v>
      </c>
      <c r="M9" s="9"/>
      <c r="N9" s="9">
        <f t="shared" si="0"/>
        <v>1680</v>
      </c>
    </row>
    <row r="10" spans="1:14" ht="15">
      <c r="A10" s="18" t="s">
        <v>127</v>
      </c>
      <c r="B10" s="18" t="s">
        <v>131</v>
      </c>
      <c r="C10" s="18">
        <v>477</v>
      </c>
      <c r="D10" s="18"/>
      <c r="E10" s="18">
        <v>4</v>
      </c>
      <c r="F10" s="18">
        <v>8</v>
      </c>
      <c r="G10" s="18">
        <v>8</v>
      </c>
      <c r="H10" s="18">
        <v>4</v>
      </c>
      <c r="I10" s="18">
        <f t="shared" ref="I10" si="15">D10+E10+F10+G10+H10</f>
        <v>24</v>
      </c>
      <c r="J10" s="77">
        <v>32</v>
      </c>
      <c r="K10" s="77">
        <v>120</v>
      </c>
      <c r="L10" s="77">
        <f t="shared" ref="L10" si="16">K10/2</f>
        <v>60</v>
      </c>
      <c r="M10" s="9"/>
      <c r="N10" s="9">
        <f t="shared" si="0"/>
        <v>1440</v>
      </c>
    </row>
    <row r="11" spans="1:14" ht="15">
      <c r="A11" s="18" t="s">
        <v>127</v>
      </c>
      <c r="B11" s="18" t="s">
        <v>131</v>
      </c>
      <c r="C11" s="18">
        <v>478</v>
      </c>
      <c r="D11" s="18"/>
      <c r="E11" s="18">
        <v>2</v>
      </c>
      <c r="F11" s="18">
        <v>4</v>
      </c>
      <c r="G11" s="18">
        <v>4</v>
      </c>
      <c r="H11" s="18">
        <v>2</v>
      </c>
      <c r="I11" s="18">
        <f t="shared" ref="I11" si="17">D11+E11+F11+G11+H11</f>
        <v>12</v>
      </c>
      <c r="J11" s="77">
        <v>32</v>
      </c>
      <c r="K11" s="77">
        <v>120</v>
      </c>
      <c r="L11" s="77">
        <f t="shared" ref="L11" si="18">K11/2</f>
        <v>60</v>
      </c>
      <c r="M11" s="9"/>
      <c r="N11" s="9">
        <f t="shared" si="0"/>
        <v>720</v>
      </c>
    </row>
    <row r="12" spans="1:14" ht="15">
      <c r="A12" s="18" t="s">
        <v>130</v>
      </c>
      <c r="B12" s="18" t="s">
        <v>131</v>
      </c>
      <c r="C12" s="18">
        <v>398</v>
      </c>
      <c r="D12" s="18"/>
      <c r="E12" s="18">
        <v>2</v>
      </c>
      <c r="F12" s="18">
        <v>4</v>
      </c>
      <c r="G12" s="18">
        <v>4</v>
      </c>
      <c r="H12" s="18">
        <v>2</v>
      </c>
      <c r="I12" s="76">
        <f t="shared" si="13"/>
        <v>12</v>
      </c>
      <c r="J12" s="77">
        <v>32</v>
      </c>
      <c r="K12" s="77">
        <v>120</v>
      </c>
      <c r="L12" s="77">
        <f t="shared" ref="L12" si="19">K12/2</f>
        <v>60</v>
      </c>
      <c r="M12" s="9"/>
      <c r="N12" s="9">
        <f t="shared" si="0"/>
        <v>720</v>
      </c>
    </row>
    <row r="13" spans="1:14" ht="15">
      <c r="A13" s="18" t="s">
        <v>130</v>
      </c>
      <c r="B13" s="18" t="s">
        <v>131</v>
      </c>
      <c r="C13" s="18">
        <v>398</v>
      </c>
      <c r="D13" s="18"/>
      <c r="E13" s="18">
        <v>11</v>
      </c>
      <c r="F13" s="18">
        <v>2</v>
      </c>
      <c r="G13" s="18">
        <v>3</v>
      </c>
      <c r="H13" s="18">
        <v>2</v>
      </c>
      <c r="I13" s="18">
        <f t="shared" ref="I13" si="20">D13+E13+F13+G13+H13</f>
        <v>18</v>
      </c>
      <c r="J13" s="77">
        <v>32</v>
      </c>
      <c r="K13" s="77">
        <v>120</v>
      </c>
      <c r="L13" s="77">
        <f t="shared" ref="L13" si="21">K13/2</f>
        <v>60</v>
      </c>
      <c r="M13" s="9"/>
      <c r="N13" s="9">
        <f t="shared" si="0"/>
        <v>1080</v>
      </c>
    </row>
    <row r="14" spans="1:14" ht="15">
      <c r="A14" s="18" t="s">
        <v>133</v>
      </c>
      <c r="B14" s="1" t="s">
        <v>134</v>
      </c>
      <c r="C14" s="1">
        <v>419</v>
      </c>
      <c r="D14" s="1"/>
      <c r="E14" s="1"/>
      <c r="F14" s="1">
        <v>20</v>
      </c>
      <c r="G14" s="1"/>
      <c r="H14" s="1"/>
      <c r="I14" s="1">
        <f t="shared" ref="I14" si="22">D14+E14+F14+G14+H14</f>
        <v>20</v>
      </c>
      <c r="J14" s="28">
        <v>30</v>
      </c>
      <c r="K14" s="28">
        <v>100</v>
      </c>
      <c r="L14" s="28">
        <f t="shared" ref="L14" si="23">K14/2</f>
        <v>50</v>
      </c>
      <c r="M14" s="9"/>
      <c r="N14" s="9">
        <f t="shared" si="0"/>
        <v>1000</v>
      </c>
    </row>
    <row r="15" spans="1:14" ht="15">
      <c r="A15" s="18" t="s">
        <v>141</v>
      </c>
      <c r="B15" s="1" t="s">
        <v>140</v>
      </c>
      <c r="C15" s="1">
        <v>386</v>
      </c>
      <c r="D15" s="1"/>
      <c r="E15" s="1">
        <v>10</v>
      </c>
      <c r="F15" s="1">
        <v>10</v>
      </c>
      <c r="G15" s="1"/>
      <c r="H15" s="1"/>
      <c r="I15" s="1">
        <f t="shared" ref="I15" si="24">D15+E15+F15+G15+H15</f>
        <v>20</v>
      </c>
      <c r="J15" s="28">
        <v>37.5</v>
      </c>
      <c r="K15" s="28">
        <f t="shared" ref="K15" si="25">J15*3.2</f>
        <v>120</v>
      </c>
      <c r="L15" s="28">
        <f t="shared" ref="L15" si="26">K15/2</f>
        <v>60</v>
      </c>
      <c r="M15" s="9"/>
      <c r="N15" s="9">
        <f t="shared" si="0"/>
        <v>1200</v>
      </c>
    </row>
    <row r="16" spans="1:14" ht="15">
      <c r="A16" s="18" t="s">
        <v>142</v>
      </c>
      <c r="B16" s="1" t="s">
        <v>137</v>
      </c>
      <c r="C16" s="1">
        <v>387</v>
      </c>
      <c r="D16" s="1"/>
      <c r="E16" s="1">
        <v>10</v>
      </c>
      <c r="F16" s="1">
        <v>10</v>
      </c>
      <c r="G16" s="1"/>
      <c r="H16" s="1"/>
      <c r="I16" s="1">
        <f t="shared" ref="I16" si="27">D16+E16+F16+G16+H16</f>
        <v>20</v>
      </c>
      <c r="J16" s="28">
        <v>38.5</v>
      </c>
      <c r="K16" s="28">
        <f t="shared" ref="K16" si="28">J16*3.2</f>
        <v>123.2</v>
      </c>
      <c r="L16" s="28">
        <f t="shared" ref="L16" si="29">K16/2</f>
        <v>61.6</v>
      </c>
      <c r="M16" s="9"/>
      <c r="N16" s="9">
        <f t="shared" si="0"/>
        <v>1232</v>
      </c>
    </row>
    <row r="17" spans="1:14" ht="15">
      <c r="A17" s="18" t="s">
        <v>143</v>
      </c>
      <c r="B17" s="1" t="s">
        <v>138</v>
      </c>
      <c r="C17" s="1">
        <v>385</v>
      </c>
      <c r="D17" s="1"/>
      <c r="E17" s="1">
        <v>20</v>
      </c>
      <c r="F17" s="1">
        <v>20</v>
      </c>
      <c r="G17" s="1"/>
      <c r="H17" s="1"/>
      <c r="I17" s="1">
        <f t="shared" ref="I17" si="30">D17+E17+F17+G17+H17</f>
        <v>40</v>
      </c>
      <c r="J17" s="28">
        <v>37.5</v>
      </c>
      <c r="K17" s="28">
        <f t="shared" ref="K17" si="31">J17*3.2</f>
        <v>120</v>
      </c>
      <c r="L17" s="28">
        <f t="shared" ref="L17" si="32">K17/2</f>
        <v>60</v>
      </c>
      <c r="M17" s="9"/>
      <c r="N17" s="9">
        <f t="shared" si="0"/>
        <v>2400</v>
      </c>
    </row>
    <row r="18" spans="1:14" ht="15">
      <c r="A18" s="18" t="s">
        <v>144</v>
      </c>
      <c r="B18" s="1" t="s">
        <v>139</v>
      </c>
      <c r="C18" s="1">
        <v>388</v>
      </c>
      <c r="D18" s="1"/>
      <c r="E18" s="1">
        <v>15</v>
      </c>
      <c r="F18" s="1"/>
      <c r="G18" s="1"/>
      <c r="H18" s="1"/>
      <c r="I18" s="1">
        <f t="shared" ref="I18" si="33">D18+E18+F18+G18+H18</f>
        <v>15</v>
      </c>
      <c r="J18" s="28">
        <v>38.5</v>
      </c>
      <c r="K18" s="28">
        <f t="shared" ref="K18" si="34">J18*3.2</f>
        <v>123.2</v>
      </c>
      <c r="L18" s="28">
        <f t="shared" ref="L18" si="35">K18/2</f>
        <v>61.6</v>
      </c>
      <c r="M18" s="9"/>
      <c r="N18" s="9">
        <f t="shared" si="0"/>
        <v>924</v>
      </c>
    </row>
    <row r="19" spans="1:14" ht="15">
      <c r="A19" s="18" t="s">
        <v>166</v>
      </c>
      <c r="B19" s="1" t="s">
        <v>172</v>
      </c>
      <c r="C19" s="1">
        <v>30</v>
      </c>
      <c r="D19" s="1"/>
      <c r="E19" s="1"/>
      <c r="F19" s="1"/>
      <c r="G19" s="1"/>
      <c r="H19" s="1"/>
      <c r="I19" s="1">
        <v>20</v>
      </c>
      <c r="J19" s="28">
        <v>45</v>
      </c>
      <c r="K19" s="28">
        <v>150</v>
      </c>
      <c r="L19" s="28">
        <f t="shared" ref="L19" si="36">K19/2</f>
        <v>75</v>
      </c>
      <c r="M19" s="9"/>
      <c r="N19" s="9">
        <f t="shared" si="0"/>
        <v>1500</v>
      </c>
    </row>
    <row r="20" spans="1:14" ht="15">
      <c r="A20" s="18" t="s">
        <v>173</v>
      </c>
      <c r="B20" s="1" t="s">
        <v>178</v>
      </c>
      <c r="C20" s="1">
        <v>946</v>
      </c>
      <c r="D20" s="1"/>
      <c r="E20" s="1">
        <v>10</v>
      </c>
      <c r="F20" s="1">
        <v>30</v>
      </c>
      <c r="G20" s="1">
        <v>40</v>
      </c>
      <c r="H20" s="1"/>
      <c r="I20" s="1">
        <f>G20+F20+E20</f>
        <v>80</v>
      </c>
      <c r="J20" s="28">
        <v>38.5</v>
      </c>
      <c r="K20" s="28">
        <f t="shared" ref="K20" si="37">J20*3.2</f>
        <v>123.2</v>
      </c>
      <c r="L20" s="28">
        <f t="shared" ref="L20" si="38">K20/2</f>
        <v>61.6</v>
      </c>
      <c r="M20" s="9"/>
      <c r="N20" s="9">
        <f t="shared" si="0"/>
        <v>4928</v>
      </c>
    </row>
    <row r="21" spans="1:14" ht="15">
      <c r="A21" s="18" t="s">
        <v>174</v>
      </c>
      <c r="B21" s="1" t="s">
        <v>179</v>
      </c>
      <c r="C21" s="1">
        <v>945</v>
      </c>
      <c r="D21" s="1"/>
      <c r="E21" s="1">
        <v>10</v>
      </c>
      <c r="F21" s="1">
        <v>30</v>
      </c>
      <c r="G21" s="1">
        <v>40</v>
      </c>
      <c r="H21" s="1"/>
      <c r="I21" s="1">
        <f t="shared" ref="I21" si="39">G21+F21+E21</f>
        <v>80</v>
      </c>
      <c r="J21" s="28">
        <v>38.5</v>
      </c>
      <c r="K21" s="28">
        <f t="shared" ref="K21" si="40">J21*3.2</f>
        <v>123.2</v>
      </c>
      <c r="L21" s="28">
        <f t="shared" ref="L21" si="41">K21/2</f>
        <v>61.6</v>
      </c>
      <c r="M21" s="9"/>
      <c r="N21" s="9">
        <f t="shared" si="0"/>
        <v>4928</v>
      </c>
    </row>
    <row r="22" spans="1:14" ht="15">
      <c r="A22" s="18" t="s">
        <v>175</v>
      </c>
      <c r="B22" s="1" t="s">
        <v>181</v>
      </c>
      <c r="C22" s="1">
        <v>944</v>
      </c>
      <c r="D22" s="1"/>
      <c r="E22" s="1">
        <v>10</v>
      </c>
      <c r="F22" s="1">
        <v>20</v>
      </c>
      <c r="G22" s="1">
        <v>40</v>
      </c>
      <c r="H22" s="1"/>
      <c r="I22" s="1">
        <f t="shared" ref="I22" si="42">G22+F22+E22</f>
        <v>70</v>
      </c>
      <c r="J22" s="28">
        <v>33</v>
      </c>
      <c r="K22" s="28">
        <v>110</v>
      </c>
      <c r="L22" s="28">
        <f t="shared" ref="L22" si="43">K22/2</f>
        <v>55</v>
      </c>
      <c r="M22" s="9"/>
      <c r="N22" s="9">
        <f t="shared" si="0"/>
        <v>3850</v>
      </c>
    </row>
    <row r="23" spans="1:14" ht="15">
      <c r="A23" s="18" t="s">
        <v>176</v>
      </c>
      <c r="B23" s="1" t="s">
        <v>180</v>
      </c>
      <c r="C23" s="1">
        <v>943</v>
      </c>
      <c r="D23" s="1"/>
      <c r="E23" s="1">
        <v>10</v>
      </c>
      <c r="F23" s="1">
        <v>20</v>
      </c>
      <c r="G23" s="1">
        <v>40</v>
      </c>
      <c r="H23" s="1"/>
      <c r="I23" s="1">
        <f t="shared" ref="I23" si="44">G23+F23+E23</f>
        <v>70</v>
      </c>
      <c r="J23" s="28">
        <v>33</v>
      </c>
      <c r="K23" s="28">
        <v>110</v>
      </c>
      <c r="L23" s="28">
        <f t="shared" ref="L23" si="45">K23/2</f>
        <v>55</v>
      </c>
      <c r="M23" s="9"/>
      <c r="N23" s="9">
        <f t="shared" si="0"/>
        <v>3850</v>
      </c>
    </row>
    <row r="24" spans="1:14" ht="15">
      <c r="A24" s="18" t="s">
        <v>177</v>
      </c>
      <c r="B24" s="1" t="s">
        <v>182</v>
      </c>
      <c r="C24" s="1">
        <v>947</v>
      </c>
      <c r="D24" s="1"/>
      <c r="E24" s="1">
        <v>5</v>
      </c>
      <c r="F24" s="1">
        <v>10</v>
      </c>
      <c r="G24" s="1">
        <v>15</v>
      </c>
      <c r="H24" s="1"/>
      <c r="I24" s="1">
        <f t="shared" ref="I24" si="46">G24+F24+E24</f>
        <v>30</v>
      </c>
      <c r="J24" s="28">
        <v>40.5</v>
      </c>
      <c r="K24" s="28">
        <v>130</v>
      </c>
      <c r="L24" s="28">
        <f t="shared" ref="L24" si="47">K24/2</f>
        <v>65</v>
      </c>
      <c r="M24" s="9"/>
      <c r="N24" s="9">
        <f t="shared" si="0"/>
        <v>1950</v>
      </c>
    </row>
    <row r="25" spans="1:14" ht="15">
      <c r="A25" s="18" t="s">
        <v>184</v>
      </c>
      <c r="B25" s="1" t="s">
        <v>199</v>
      </c>
      <c r="C25" s="1">
        <v>393</v>
      </c>
      <c r="D25" s="1"/>
      <c r="E25" s="1">
        <v>10</v>
      </c>
      <c r="F25" s="1">
        <v>20</v>
      </c>
      <c r="G25" s="1">
        <v>20</v>
      </c>
      <c r="H25" s="1"/>
      <c r="I25" s="1">
        <f t="shared" ref="I25" si="48">G25+F25+E25</f>
        <v>50</v>
      </c>
      <c r="J25" s="28">
        <v>30</v>
      </c>
      <c r="K25" s="28">
        <v>100</v>
      </c>
      <c r="L25" s="28">
        <f t="shared" ref="L25" si="49">K25/2</f>
        <v>50</v>
      </c>
      <c r="M25" s="9"/>
      <c r="N25" s="9">
        <f t="shared" si="0"/>
        <v>2500</v>
      </c>
    </row>
    <row r="26" spans="1:14" ht="15">
      <c r="A26" s="18" t="s">
        <v>185</v>
      </c>
      <c r="B26" s="1" t="s">
        <v>200</v>
      </c>
      <c r="C26" s="1">
        <v>392</v>
      </c>
      <c r="D26" s="1"/>
      <c r="E26" s="1">
        <v>5</v>
      </c>
      <c r="F26" s="1">
        <v>20</v>
      </c>
      <c r="G26" s="1">
        <v>20</v>
      </c>
      <c r="H26" s="1"/>
      <c r="I26" s="1">
        <f t="shared" ref="I26" si="50">G26+F26+E26</f>
        <v>45</v>
      </c>
      <c r="J26" s="28">
        <v>30</v>
      </c>
      <c r="K26" s="28">
        <v>100</v>
      </c>
      <c r="L26" s="28">
        <f t="shared" ref="L26" si="51">K26/2</f>
        <v>50</v>
      </c>
      <c r="M26" s="9"/>
      <c r="N26" s="9">
        <f t="shared" si="0"/>
        <v>2250</v>
      </c>
    </row>
    <row r="27" spans="1:14" ht="15">
      <c r="A27" s="18" t="s">
        <v>186</v>
      </c>
      <c r="B27" s="1" t="s">
        <v>194</v>
      </c>
      <c r="C27" s="1">
        <v>391</v>
      </c>
      <c r="D27" s="1"/>
      <c r="E27" s="1">
        <v>5</v>
      </c>
      <c r="F27" s="1">
        <v>20</v>
      </c>
      <c r="G27" s="1">
        <v>30</v>
      </c>
      <c r="H27" s="1"/>
      <c r="I27" s="1">
        <f t="shared" ref="I27" si="52">G27+F27+E27</f>
        <v>55</v>
      </c>
      <c r="J27" s="28">
        <v>27</v>
      </c>
      <c r="K27" s="28">
        <v>90</v>
      </c>
      <c r="L27" s="28">
        <f t="shared" ref="L27" si="53">K27/2</f>
        <v>45</v>
      </c>
      <c r="M27" s="9"/>
      <c r="N27" s="9">
        <f t="shared" si="0"/>
        <v>2475</v>
      </c>
    </row>
    <row r="28" spans="1:14" ht="15">
      <c r="A28" s="18" t="s">
        <v>187</v>
      </c>
      <c r="B28" s="1" t="s">
        <v>195</v>
      </c>
      <c r="C28" s="1">
        <v>390</v>
      </c>
      <c r="D28" s="1"/>
      <c r="E28" s="1">
        <v>10</v>
      </c>
      <c r="F28" s="1">
        <v>20</v>
      </c>
      <c r="G28" s="1">
        <v>30</v>
      </c>
      <c r="H28" s="1"/>
      <c r="I28" s="1">
        <f t="shared" ref="I28" si="54">G28+F28+E28</f>
        <v>60</v>
      </c>
      <c r="J28" s="28">
        <v>27</v>
      </c>
      <c r="K28" s="28">
        <v>90</v>
      </c>
      <c r="L28" s="28">
        <f t="shared" ref="L28" si="55">K28/2</f>
        <v>45</v>
      </c>
      <c r="M28" s="9"/>
      <c r="N28" s="9">
        <f t="shared" si="0"/>
        <v>2700</v>
      </c>
    </row>
    <row r="29" spans="1:14" ht="15">
      <c r="A29" s="18" t="s">
        <v>188</v>
      </c>
      <c r="B29" s="1" t="s">
        <v>198</v>
      </c>
      <c r="C29" s="1">
        <v>675</v>
      </c>
      <c r="D29" s="1"/>
      <c r="E29" s="1">
        <v>5</v>
      </c>
      <c r="F29" s="1">
        <v>10</v>
      </c>
      <c r="G29" s="1">
        <v>15</v>
      </c>
      <c r="H29" s="1"/>
      <c r="I29" s="1">
        <f t="shared" ref="I29" si="56">G29+F29+E29</f>
        <v>30</v>
      </c>
      <c r="J29" s="28">
        <v>30</v>
      </c>
      <c r="K29" s="28">
        <v>100</v>
      </c>
      <c r="L29" s="28">
        <f t="shared" ref="L29" si="57">K29/2</f>
        <v>50</v>
      </c>
      <c r="M29" s="9"/>
      <c r="N29" s="9">
        <f t="shared" si="0"/>
        <v>1500</v>
      </c>
    </row>
    <row r="30" spans="1:14" ht="15">
      <c r="A30" s="18" t="s">
        <v>189</v>
      </c>
      <c r="B30" s="1" t="s">
        <v>193</v>
      </c>
      <c r="C30" s="1">
        <v>676</v>
      </c>
      <c r="D30" s="1"/>
      <c r="E30" s="1">
        <v>5</v>
      </c>
      <c r="F30" s="1">
        <v>10</v>
      </c>
      <c r="G30" s="1">
        <v>15</v>
      </c>
      <c r="H30" s="1"/>
      <c r="I30" s="1">
        <f t="shared" ref="I30" si="58">G30+F30+E30</f>
        <v>30</v>
      </c>
      <c r="J30" s="28">
        <v>33</v>
      </c>
      <c r="K30" s="28">
        <v>110</v>
      </c>
      <c r="L30" s="28">
        <f t="shared" ref="L30" si="59">K30/2</f>
        <v>55</v>
      </c>
      <c r="M30" s="9"/>
      <c r="N30" s="9">
        <f t="shared" si="0"/>
        <v>1650</v>
      </c>
    </row>
    <row r="31" spans="1:14" ht="15">
      <c r="A31" s="18" t="s">
        <v>190</v>
      </c>
      <c r="B31" s="1" t="s">
        <v>196</v>
      </c>
      <c r="C31" s="1">
        <v>438</v>
      </c>
      <c r="D31" s="1"/>
      <c r="E31" s="1">
        <v>5</v>
      </c>
      <c r="F31" s="1">
        <v>5</v>
      </c>
      <c r="G31" s="1">
        <v>10</v>
      </c>
      <c r="H31" s="1"/>
      <c r="I31" s="1">
        <f t="shared" ref="I31" si="60">G31+F31+E31</f>
        <v>20</v>
      </c>
      <c r="J31" s="28">
        <v>34.5</v>
      </c>
      <c r="K31" s="28">
        <v>110</v>
      </c>
      <c r="L31" s="28">
        <f t="shared" ref="L31" si="61">K31/2</f>
        <v>55</v>
      </c>
      <c r="M31" s="9"/>
      <c r="N31" s="9">
        <f t="shared" si="0"/>
        <v>1100</v>
      </c>
    </row>
    <row r="32" spans="1:14" ht="15">
      <c r="A32" s="18" t="s">
        <v>191</v>
      </c>
      <c r="B32" s="1" t="s">
        <v>197</v>
      </c>
      <c r="C32" s="1">
        <v>949</v>
      </c>
      <c r="D32" s="1"/>
      <c r="E32" s="1"/>
      <c r="F32" s="1">
        <v>10</v>
      </c>
      <c r="G32" s="1">
        <v>20</v>
      </c>
      <c r="H32" s="1"/>
      <c r="I32" s="1">
        <f t="shared" ref="I32" si="62">G32+F32+E32</f>
        <v>30</v>
      </c>
      <c r="J32" s="28">
        <v>37.5</v>
      </c>
      <c r="K32" s="28">
        <v>150</v>
      </c>
      <c r="L32" s="28">
        <f t="shared" ref="L32:L49" si="63">K32/2</f>
        <v>75</v>
      </c>
      <c r="M32" s="9"/>
      <c r="N32" s="9">
        <f t="shared" si="0"/>
        <v>2250</v>
      </c>
    </row>
    <row r="33" spans="1:12">
      <c r="A33" s="2" t="s">
        <v>272</v>
      </c>
      <c r="B33" s="2" t="s">
        <v>277</v>
      </c>
      <c r="C33" s="2">
        <v>522</v>
      </c>
      <c r="D33" s="2"/>
      <c r="E33" s="2"/>
      <c r="F33" s="2"/>
      <c r="G33" s="2"/>
      <c r="H33" s="2"/>
      <c r="I33" s="2">
        <v>10</v>
      </c>
      <c r="J33" s="8">
        <v>46</v>
      </c>
      <c r="K33" s="8">
        <v>180</v>
      </c>
      <c r="L33" s="8">
        <f t="shared" si="63"/>
        <v>90</v>
      </c>
    </row>
    <row r="34" spans="1:12">
      <c r="A34" s="2" t="s">
        <v>273</v>
      </c>
      <c r="B34" s="2" t="s">
        <v>274</v>
      </c>
      <c r="C34" s="2">
        <v>820</v>
      </c>
      <c r="D34" s="2"/>
      <c r="E34" s="2"/>
      <c r="F34" s="2"/>
      <c r="G34" s="2"/>
      <c r="H34" s="2"/>
      <c r="I34" s="2">
        <v>10</v>
      </c>
      <c r="J34" s="8">
        <v>13.85</v>
      </c>
      <c r="K34" s="8">
        <v>55</v>
      </c>
      <c r="L34" s="8">
        <f t="shared" si="63"/>
        <v>27.5</v>
      </c>
    </row>
    <row r="35" spans="1:12">
      <c r="A35" s="2" t="s">
        <v>275</v>
      </c>
      <c r="B35" s="2" t="s">
        <v>278</v>
      </c>
      <c r="C35" s="2">
        <v>416</v>
      </c>
      <c r="D35" s="2"/>
      <c r="E35" s="2"/>
      <c r="F35" s="2"/>
      <c r="G35" s="2"/>
      <c r="H35" s="2"/>
      <c r="I35" s="2">
        <v>10</v>
      </c>
      <c r="J35" s="8">
        <v>32</v>
      </c>
      <c r="K35" s="8">
        <v>120</v>
      </c>
      <c r="L35" s="8">
        <f t="shared" si="63"/>
        <v>60</v>
      </c>
    </row>
    <row r="36" spans="1:12">
      <c r="A36" s="2" t="s">
        <v>276</v>
      </c>
      <c r="B36" s="2" t="s">
        <v>279</v>
      </c>
      <c r="C36" s="2">
        <v>354</v>
      </c>
      <c r="D36" s="2"/>
      <c r="E36" s="2"/>
      <c r="F36" s="2"/>
      <c r="G36" s="2"/>
      <c r="H36" s="2"/>
      <c r="I36" s="2">
        <v>5</v>
      </c>
      <c r="J36" s="8">
        <v>55.4</v>
      </c>
      <c r="K36" s="8">
        <v>220</v>
      </c>
      <c r="L36" s="8">
        <f t="shared" si="63"/>
        <v>110</v>
      </c>
    </row>
    <row r="37" spans="1:12">
      <c r="A37" s="2" t="s">
        <v>280</v>
      </c>
      <c r="B37" s="2" t="s">
        <v>281</v>
      </c>
      <c r="C37" s="2">
        <v>807</v>
      </c>
      <c r="D37" s="2"/>
      <c r="E37" s="2"/>
      <c r="F37" s="2"/>
      <c r="G37" s="2"/>
      <c r="H37" s="2"/>
      <c r="I37" s="2">
        <v>5</v>
      </c>
      <c r="J37" s="8">
        <v>78</v>
      </c>
      <c r="K37" s="8">
        <v>300</v>
      </c>
      <c r="L37" s="8">
        <f t="shared" si="63"/>
        <v>150</v>
      </c>
    </row>
    <row r="38" spans="1:12">
      <c r="A38" s="2" t="s">
        <v>282</v>
      </c>
      <c r="B38" s="2" t="s">
        <v>283</v>
      </c>
      <c r="C38" s="2">
        <v>233</v>
      </c>
      <c r="D38" s="2"/>
      <c r="E38" s="2"/>
      <c r="F38" s="2"/>
      <c r="G38" s="2"/>
      <c r="H38" s="2"/>
      <c r="I38" s="2">
        <v>20</v>
      </c>
      <c r="J38" s="8">
        <v>37</v>
      </c>
      <c r="K38" s="8">
        <v>150</v>
      </c>
      <c r="L38" s="8">
        <f t="shared" si="63"/>
        <v>75</v>
      </c>
    </row>
    <row r="39" spans="1:12">
      <c r="A39" s="2" t="s">
        <v>284</v>
      </c>
      <c r="B39" s="2" t="s">
        <v>285</v>
      </c>
      <c r="C39" s="2">
        <v>448</v>
      </c>
      <c r="D39" s="2"/>
      <c r="E39" s="2"/>
      <c r="F39" s="2"/>
      <c r="G39" s="2"/>
      <c r="H39" s="2"/>
      <c r="I39" s="2">
        <v>12</v>
      </c>
      <c r="J39" s="8">
        <v>305</v>
      </c>
      <c r="K39" s="8">
        <v>1100</v>
      </c>
      <c r="L39" s="8">
        <f t="shared" si="63"/>
        <v>550</v>
      </c>
    </row>
    <row r="40" spans="1:12">
      <c r="A40" s="2" t="s">
        <v>286</v>
      </c>
      <c r="B40" s="2" t="s">
        <v>285</v>
      </c>
      <c r="C40" s="2">
        <v>417</v>
      </c>
      <c r="D40" s="2"/>
      <c r="E40" s="2"/>
      <c r="F40" s="2"/>
      <c r="G40" s="2"/>
      <c r="H40" s="2"/>
      <c r="I40" s="2">
        <v>3</v>
      </c>
      <c r="J40" s="8">
        <v>305</v>
      </c>
      <c r="K40" s="8">
        <v>1100</v>
      </c>
      <c r="L40" s="8">
        <f t="shared" si="63"/>
        <v>550</v>
      </c>
    </row>
    <row r="41" spans="1:12">
      <c r="A41" s="2" t="s">
        <v>287</v>
      </c>
      <c r="B41" s="2" t="s">
        <v>288</v>
      </c>
      <c r="C41" s="2">
        <v>475</v>
      </c>
      <c r="D41" s="2"/>
      <c r="E41" s="2">
        <v>1</v>
      </c>
      <c r="F41" s="2">
        <v>1</v>
      </c>
      <c r="G41" s="2">
        <v>2</v>
      </c>
      <c r="H41" s="2">
        <v>2</v>
      </c>
      <c r="I41" s="2">
        <v>6</v>
      </c>
      <c r="J41" s="8">
        <v>83</v>
      </c>
      <c r="K41" s="8">
        <v>320</v>
      </c>
      <c r="L41" s="8">
        <f t="shared" si="63"/>
        <v>160</v>
      </c>
    </row>
    <row r="42" spans="1:12">
      <c r="A42" s="2" t="s">
        <v>289</v>
      </c>
      <c r="B42" s="2" t="s">
        <v>290</v>
      </c>
      <c r="C42" s="2">
        <v>472</v>
      </c>
      <c r="D42" s="2"/>
      <c r="E42" s="2">
        <v>1</v>
      </c>
      <c r="F42" s="2">
        <v>2</v>
      </c>
      <c r="G42" s="2">
        <v>3</v>
      </c>
      <c r="H42" s="2">
        <v>3</v>
      </c>
      <c r="I42" s="2">
        <v>9</v>
      </c>
      <c r="J42" s="8">
        <v>120</v>
      </c>
      <c r="K42" s="8">
        <v>450</v>
      </c>
      <c r="L42" s="8">
        <f t="shared" si="63"/>
        <v>225</v>
      </c>
    </row>
    <row r="43" spans="1:12">
      <c r="A43" s="2" t="s">
        <v>291</v>
      </c>
      <c r="B43" s="2" t="s">
        <v>295</v>
      </c>
      <c r="C43" s="2">
        <v>458</v>
      </c>
      <c r="D43" s="2"/>
      <c r="E43" s="2">
        <v>1</v>
      </c>
      <c r="F43" s="2">
        <v>2</v>
      </c>
      <c r="G43" s="2">
        <v>2</v>
      </c>
      <c r="H43" s="2"/>
      <c r="I43" s="2">
        <v>5</v>
      </c>
      <c r="J43" s="8">
        <v>101</v>
      </c>
      <c r="K43" s="8">
        <v>400</v>
      </c>
      <c r="L43" s="8">
        <f t="shared" si="63"/>
        <v>200</v>
      </c>
    </row>
    <row r="44" spans="1:12">
      <c r="A44" s="2" t="s">
        <v>292</v>
      </c>
      <c r="B44" s="2" t="s">
        <v>293</v>
      </c>
      <c r="C44" s="2">
        <v>473</v>
      </c>
      <c r="D44" s="2"/>
      <c r="E44" s="2">
        <v>1</v>
      </c>
      <c r="F44" s="2">
        <v>2</v>
      </c>
      <c r="G44" s="2">
        <v>3</v>
      </c>
      <c r="H44" s="2">
        <v>2</v>
      </c>
      <c r="I44" s="2">
        <v>8</v>
      </c>
      <c r="J44" s="8">
        <v>92</v>
      </c>
      <c r="K44" s="8">
        <v>360</v>
      </c>
      <c r="L44" s="8">
        <f t="shared" si="63"/>
        <v>180</v>
      </c>
    </row>
    <row r="45" spans="1:12">
      <c r="A45" s="2" t="s">
        <v>294</v>
      </c>
      <c r="B45" s="2" t="s">
        <v>296</v>
      </c>
      <c r="C45" s="2">
        <v>459</v>
      </c>
      <c r="D45" s="2"/>
      <c r="E45" s="2">
        <v>1</v>
      </c>
      <c r="F45" s="2">
        <v>2</v>
      </c>
      <c r="G45" s="2">
        <v>2</v>
      </c>
      <c r="H45" s="2">
        <v>2</v>
      </c>
      <c r="I45" s="2">
        <v>7</v>
      </c>
      <c r="J45" s="8">
        <v>78</v>
      </c>
      <c r="K45" s="8">
        <v>320</v>
      </c>
      <c r="L45" s="8">
        <f t="shared" si="63"/>
        <v>160</v>
      </c>
    </row>
    <row r="46" spans="1:12">
      <c r="A46" s="2" t="s">
        <v>297</v>
      </c>
      <c r="B46" s="2" t="s">
        <v>298</v>
      </c>
      <c r="C46" s="2">
        <v>468</v>
      </c>
      <c r="D46" s="2"/>
      <c r="E46" s="2">
        <v>2</v>
      </c>
      <c r="F46" s="2">
        <v>3</v>
      </c>
      <c r="G46" s="2">
        <v>4</v>
      </c>
      <c r="H46" s="2">
        <v>3</v>
      </c>
      <c r="I46" s="2">
        <v>12</v>
      </c>
      <c r="J46" s="8">
        <v>272</v>
      </c>
      <c r="K46" s="8">
        <v>950</v>
      </c>
      <c r="L46" s="8">
        <f t="shared" si="63"/>
        <v>475</v>
      </c>
    </row>
    <row r="47" spans="1:12">
      <c r="A47" s="2" t="s">
        <v>299</v>
      </c>
      <c r="B47" s="2" t="s">
        <v>298</v>
      </c>
      <c r="C47" s="2">
        <v>454</v>
      </c>
      <c r="D47" s="2"/>
      <c r="E47" s="2">
        <v>1</v>
      </c>
      <c r="F47" s="2">
        <v>2</v>
      </c>
      <c r="G47" s="2">
        <v>2</v>
      </c>
      <c r="H47" s="2">
        <v>1</v>
      </c>
      <c r="I47" s="2">
        <v>6</v>
      </c>
      <c r="J47" s="8">
        <v>240</v>
      </c>
      <c r="K47" s="8">
        <v>899</v>
      </c>
      <c r="L47" s="8">
        <f t="shared" si="63"/>
        <v>449.5</v>
      </c>
    </row>
    <row r="48" spans="1:12">
      <c r="A48" s="2" t="s">
        <v>300</v>
      </c>
      <c r="B48" s="2" t="s">
        <v>298</v>
      </c>
      <c r="C48" s="2">
        <v>480</v>
      </c>
      <c r="D48" s="2"/>
      <c r="E48" s="2"/>
      <c r="F48" s="2"/>
      <c r="G48" s="2">
        <v>2</v>
      </c>
      <c r="H48" s="2">
        <v>2</v>
      </c>
      <c r="I48" s="2">
        <v>4</v>
      </c>
      <c r="J48" s="8">
        <v>272</v>
      </c>
      <c r="K48" s="8">
        <v>950</v>
      </c>
      <c r="L48" s="8">
        <f t="shared" si="63"/>
        <v>475</v>
      </c>
    </row>
    <row r="49" spans="1:12">
      <c r="A49" s="2" t="s">
        <v>301</v>
      </c>
      <c r="B49" s="2" t="s">
        <v>302</v>
      </c>
      <c r="C49" s="2">
        <v>464</v>
      </c>
      <c r="D49" s="2"/>
      <c r="E49" s="2">
        <v>1</v>
      </c>
      <c r="F49" s="2">
        <v>2</v>
      </c>
      <c r="G49" s="2">
        <v>3</v>
      </c>
      <c r="H49" s="2">
        <v>2</v>
      </c>
      <c r="I49" s="2">
        <v>8</v>
      </c>
      <c r="J49" s="8">
        <v>32.5</v>
      </c>
      <c r="K49" s="8">
        <v>120</v>
      </c>
      <c r="L49" s="8">
        <f t="shared" si="63"/>
        <v>60</v>
      </c>
    </row>
    <row r="50" spans="1:12">
      <c r="A50" s="2" t="s">
        <v>301</v>
      </c>
      <c r="B50" s="2" t="s">
        <v>302</v>
      </c>
      <c r="C50" s="2">
        <v>463</v>
      </c>
      <c r="D50" s="2"/>
      <c r="E50" s="2">
        <v>2</v>
      </c>
      <c r="F50" s="2">
        <v>4</v>
      </c>
      <c r="G50" s="2">
        <v>4</v>
      </c>
      <c r="H50" s="2">
        <v>2</v>
      </c>
      <c r="I50" s="2">
        <v>12</v>
      </c>
      <c r="J50" s="8">
        <v>32.5</v>
      </c>
      <c r="K50" s="8">
        <v>120</v>
      </c>
      <c r="L50" s="8">
        <f t="shared" ref="L50:L66" si="64">K50/2</f>
        <v>60</v>
      </c>
    </row>
    <row r="51" spans="1:12">
      <c r="A51" s="2" t="s">
        <v>303</v>
      </c>
      <c r="B51" s="2" t="s">
        <v>304</v>
      </c>
      <c r="C51" s="2">
        <v>469</v>
      </c>
      <c r="D51" s="2"/>
      <c r="E51" s="2">
        <v>1</v>
      </c>
      <c r="F51" s="2">
        <v>1</v>
      </c>
      <c r="G51" s="2">
        <v>2</v>
      </c>
      <c r="H51" s="2">
        <v>2</v>
      </c>
      <c r="I51" s="2">
        <v>6</v>
      </c>
      <c r="J51" s="8">
        <v>171</v>
      </c>
      <c r="K51" s="8">
        <v>699</v>
      </c>
      <c r="L51" s="8">
        <f t="shared" si="64"/>
        <v>349.5</v>
      </c>
    </row>
    <row r="52" spans="1:12">
      <c r="A52" s="2" t="s">
        <v>305</v>
      </c>
      <c r="B52" s="2" t="s">
        <v>306</v>
      </c>
      <c r="C52" s="2">
        <v>455</v>
      </c>
      <c r="D52" s="2"/>
      <c r="E52" s="2"/>
      <c r="F52" s="2">
        <v>1</v>
      </c>
      <c r="G52" s="2">
        <v>2</v>
      </c>
      <c r="H52" s="2">
        <v>2</v>
      </c>
      <c r="I52" s="2">
        <v>5</v>
      </c>
      <c r="J52" s="8">
        <v>161</v>
      </c>
      <c r="K52" s="8">
        <v>650</v>
      </c>
      <c r="L52" s="8">
        <f t="shared" si="64"/>
        <v>325</v>
      </c>
    </row>
    <row r="53" spans="1:12">
      <c r="A53" s="2" t="s">
        <v>287</v>
      </c>
      <c r="B53" s="2" t="s">
        <v>288</v>
      </c>
      <c r="C53" s="2">
        <v>308</v>
      </c>
      <c r="D53" s="2"/>
      <c r="E53" s="2">
        <v>1</v>
      </c>
      <c r="F53" s="2">
        <v>2</v>
      </c>
      <c r="G53" s="2">
        <v>3</v>
      </c>
      <c r="H53" s="2">
        <v>3</v>
      </c>
      <c r="I53" s="2">
        <v>9</v>
      </c>
      <c r="J53" s="8">
        <v>83</v>
      </c>
      <c r="K53" s="8">
        <v>320</v>
      </c>
      <c r="L53" s="8">
        <f t="shared" si="64"/>
        <v>160</v>
      </c>
    </row>
    <row r="54" spans="1:12">
      <c r="A54" s="2" t="s">
        <v>307</v>
      </c>
      <c r="B54" s="2" t="s">
        <v>308</v>
      </c>
      <c r="C54" s="2">
        <v>316</v>
      </c>
      <c r="D54" s="2"/>
      <c r="E54" s="2">
        <v>2</v>
      </c>
      <c r="F54" s="2">
        <v>4</v>
      </c>
      <c r="G54" s="2">
        <v>4</v>
      </c>
      <c r="H54" s="2">
        <v>2</v>
      </c>
      <c r="I54" s="2">
        <v>12</v>
      </c>
      <c r="J54" s="8">
        <v>106</v>
      </c>
      <c r="K54" s="8">
        <v>399</v>
      </c>
      <c r="L54" s="8">
        <f t="shared" si="64"/>
        <v>199.5</v>
      </c>
    </row>
    <row r="55" spans="1:12">
      <c r="A55" s="2" t="s">
        <v>309</v>
      </c>
      <c r="B55" s="2" t="s">
        <v>310</v>
      </c>
      <c r="C55" s="2">
        <v>294</v>
      </c>
      <c r="D55" s="2"/>
      <c r="E55" s="2">
        <v>1</v>
      </c>
      <c r="F55" s="2">
        <v>2</v>
      </c>
      <c r="G55" s="2">
        <v>2</v>
      </c>
      <c r="H55" s="2">
        <v>1</v>
      </c>
      <c r="I55" s="2">
        <v>6</v>
      </c>
      <c r="J55" s="8">
        <v>106</v>
      </c>
      <c r="K55" s="8">
        <v>399</v>
      </c>
      <c r="L55" s="8">
        <f t="shared" si="64"/>
        <v>199.5</v>
      </c>
    </row>
    <row r="56" spans="1:12">
      <c r="A56" s="2" t="s">
        <v>311</v>
      </c>
      <c r="B56" s="2" t="s">
        <v>312</v>
      </c>
      <c r="C56" s="2">
        <v>381</v>
      </c>
      <c r="D56" s="2"/>
      <c r="E56" s="2">
        <v>1</v>
      </c>
      <c r="F56" s="2">
        <v>2</v>
      </c>
      <c r="G56" s="2">
        <v>2</v>
      </c>
      <c r="H56" s="2">
        <v>2</v>
      </c>
      <c r="I56" s="2">
        <v>7</v>
      </c>
      <c r="J56" s="8">
        <v>184</v>
      </c>
      <c r="K56" s="8">
        <v>650</v>
      </c>
      <c r="L56" s="8">
        <f t="shared" si="64"/>
        <v>325</v>
      </c>
    </row>
    <row r="57" spans="1:12">
      <c r="A57" s="2" t="s">
        <v>313</v>
      </c>
      <c r="B57" s="2" t="s">
        <v>312</v>
      </c>
      <c r="C57" s="2">
        <v>380</v>
      </c>
      <c r="D57" s="2"/>
      <c r="E57" s="2">
        <v>1</v>
      </c>
      <c r="F57" s="2">
        <v>2</v>
      </c>
      <c r="G57" s="2">
        <v>3</v>
      </c>
      <c r="H57" s="2">
        <v>3</v>
      </c>
      <c r="I57" s="2">
        <v>9</v>
      </c>
      <c r="J57" s="8">
        <v>203</v>
      </c>
      <c r="K57" s="8">
        <v>700</v>
      </c>
      <c r="L57" s="8">
        <f t="shared" si="64"/>
        <v>350</v>
      </c>
    </row>
    <row r="58" spans="1:12">
      <c r="A58" s="2" t="s">
        <v>314</v>
      </c>
      <c r="B58" s="2" t="s">
        <v>315</v>
      </c>
      <c r="C58" s="2">
        <v>300</v>
      </c>
      <c r="D58" s="2"/>
      <c r="E58" s="2"/>
      <c r="F58" s="2">
        <v>2</v>
      </c>
      <c r="G58" s="2">
        <v>2</v>
      </c>
      <c r="H58" s="2">
        <v>1</v>
      </c>
      <c r="I58" s="2">
        <v>5</v>
      </c>
      <c r="J58" s="8">
        <v>198</v>
      </c>
      <c r="K58" s="8">
        <v>700</v>
      </c>
      <c r="L58" s="8">
        <f t="shared" si="64"/>
        <v>350</v>
      </c>
    </row>
    <row r="59" spans="1:12">
      <c r="A59" s="2" t="s">
        <v>316</v>
      </c>
      <c r="B59" s="2" t="s">
        <v>317</v>
      </c>
      <c r="C59" s="2">
        <v>315</v>
      </c>
      <c r="D59" s="2"/>
      <c r="E59" s="2">
        <v>2</v>
      </c>
      <c r="F59" s="2">
        <v>4</v>
      </c>
      <c r="G59" s="2">
        <v>4</v>
      </c>
      <c r="H59" s="2">
        <v>2</v>
      </c>
      <c r="I59" s="2">
        <v>12</v>
      </c>
      <c r="J59" s="8">
        <v>157</v>
      </c>
      <c r="K59" s="8">
        <v>499</v>
      </c>
      <c r="L59" s="8">
        <f t="shared" si="64"/>
        <v>249.5</v>
      </c>
    </row>
    <row r="60" spans="1:12">
      <c r="A60" s="2" t="s">
        <v>318</v>
      </c>
      <c r="B60" s="2" t="s">
        <v>319</v>
      </c>
      <c r="C60" s="2">
        <v>293</v>
      </c>
      <c r="D60" s="2"/>
      <c r="E60" s="2">
        <v>2</v>
      </c>
      <c r="F60" s="2">
        <v>3</v>
      </c>
      <c r="G60" s="2">
        <v>3</v>
      </c>
      <c r="H60" s="2">
        <v>2</v>
      </c>
      <c r="I60" s="2">
        <v>10</v>
      </c>
      <c r="J60" s="8">
        <v>138.6</v>
      </c>
      <c r="K60" s="8">
        <v>480</v>
      </c>
      <c r="L60" s="8">
        <f t="shared" si="64"/>
        <v>240</v>
      </c>
    </row>
    <row r="61" spans="1:12">
      <c r="A61" s="2" t="s">
        <v>320</v>
      </c>
      <c r="B61" s="2" t="s">
        <v>321</v>
      </c>
      <c r="C61" s="2">
        <v>302</v>
      </c>
      <c r="D61" s="2"/>
      <c r="E61" s="2">
        <v>1</v>
      </c>
      <c r="F61" s="2">
        <v>2</v>
      </c>
      <c r="G61" s="2">
        <v>2</v>
      </c>
      <c r="H61" s="2">
        <v>1</v>
      </c>
      <c r="I61" s="2">
        <v>6</v>
      </c>
      <c r="J61" s="8">
        <v>143</v>
      </c>
      <c r="K61" s="8">
        <v>500</v>
      </c>
      <c r="L61" s="8">
        <f t="shared" si="64"/>
        <v>250</v>
      </c>
    </row>
    <row r="62" spans="1:12">
      <c r="A62" s="2" t="s">
        <v>322</v>
      </c>
      <c r="B62" s="2" t="s">
        <v>323</v>
      </c>
      <c r="C62" s="2">
        <v>299</v>
      </c>
      <c r="D62" s="2"/>
      <c r="E62" s="2">
        <v>1</v>
      </c>
      <c r="F62" s="2">
        <v>2</v>
      </c>
      <c r="G62" s="2">
        <v>2</v>
      </c>
      <c r="H62" s="2">
        <v>1</v>
      </c>
      <c r="I62" s="2">
        <v>6</v>
      </c>
      <c r="J62" s="8">
        <v>198</v>
      </c>
      <c r="K62" s="8">
        <v>700</v>
      </c>
      <c r="L62" s="8">
        <f t="shared" si="64"/>
        <v>350</v>
      </c>
    </row>
    <row r="63" spans="1:12">
      <c r="A63" s="2" t="s">
        <v>324</v>
      </c>
      <c r="B63" s="2" t="s">
        <v>325</v>
      </c>
      <c r="C63" s="2">
        <v>942</v>
      </c>
      <c r="D63" s="2"/>
      <c r="E63" s="2"/>
      <c r="F63" s="2"/>
      <c r="G63" s="2"/>
      <c r="H63" s="2"/>
      <c r="I63" s="2">
        <v>10</v>
      </c>
      <c r="J63" s="8">
        <v>36.9</v>
      </c>
      <c r="K63" s="8">
        <v>120</v>
      </c>
      <c r="L63" s="8">
        <f t="shared" si="64"/>
        <v>60</v>
      </c>
    </row>
    <row r="64" spans="1:12">
      <c r="A64" s="2" t="s">
        <v>326</v>
      </c>
      <c r="B64" s="2" t="s">
        <v>327</v>
      </c>
      <c r="C64" s="2">
        <v>384</v>
      </c>
      <c r="D64" s="2"/>
      <c r="E64" s="2"/>
      <c r="F64" s="2"/>
      <c r="G64" s="2"/>
      <c r="H64" s="2"/>
      <c r="I64" s="2">
        <v>50</v>
      </c>
      <c r="J64" s="8">
        <v>23</v>
      </c>
      <c r="K64" s="8">
        <v>100</v>
      </c>
      <c r="L64" s="8">
        <f t="shared" si="64"/>
        <v>50</v>
      </c>
    </row>
    <row r="65" spans="1:12">
      <c r="A65" s="2" t="s">
        <v>328</v>
      </c>
      <c r="B65" s="2" t="s">
        <v>329</v>
      </c>
      <c r="C65" s="2">
        <v>523</v>
      </c>
      <c r="D65" s="2"/>
      <c r="E65" s="2"/>
      <c r="F65" s="2"/>
      <c r="G65" s="2"/>
      <c r="H65" s="2"/>
      <c r="I65" s="2">
        <v>30</v>
      </c>
      <c r="J65" s="8">
        <v>13.9</v>
      </c>
      <c r="K65" s="8">
        <v>60</v>
      </c>
      <c r="L65" s="8">
        <f t="shared" si="64"/>
        <v>30</v>
      </c>
    </row>
    <row r="66" spans="1:12">
      <c r="A66" s="2" t="s">
        <v>328</v>
      </c>
      <c r="B66" s="2" t="s">
        <v>329</v>
      </c>
      <c r="C66" s="2">
        <v>524</v>
      </c>
      <c r="D66" s="2"/>
      <c r="E66" s="2"/>
      <c r="F66" s="2"/>
      <c r="G66" s="2"/>
      <c r="H66" s="2"/>
      <c r="I66" s="2">
        <v>30</v>
      </c>
      <c r="J66" s="8">
        <v>13.9</v>
      </c>
      <c r="K66" s="8">
        <v>60</v>
      </c>
      <c r="L66" s="8">
        <f t="shared" si="64"/>
        <v>30</v>
      </c>
    </row>
    <row r="67" spans="1:12">
      <c r="A67" s="2"/>
      <c r="B67" s="2"/>
      <c r="C67" s="2"/>
      <c r="D67" s="2"/>
      <c r="E67" s="2"/>
      <c r="F67" s="2"/>
      <c r="G67" s="2"/>
      <c r="H67" s="2"/>
      <c r="I67" s="2"/>
      <c r="J67" s="8"/>
      <c r="K67" s="8"/>
      <c r="L67" s="8"/>
    </row>
    <row r="68" spans="1:12">
      <c r="A68" s="2"/>
      <c r="B68" s="2"/>
      <c r="C68" s="2"/>
      <c r="D68" s="2"/>
      <c r="E68" s="2"/>
      <c r="F68" s="2"/>
      <c r="G68" s="2"/>
      <c r="H68" s="2"/>
      <c r="I68" s="2"/>
      <c r="J68" s="8"/>
      <c r="K68" s="8"/>
      <c r="L68" s="8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"/>
  <sheetViews>
    <sheetView rightToLeft="1" workbookViewId="0">
      <selection activeCell="A7" sqref="A7"/>
    </sheetView>
  </sheetViews>
  <sheetFormatPr defaultRowHeight="14.25"/>
  <cols>
    <col min="1" max="1" width="24.625" bestFit="1" customWidth="1"/>
    <col min="2" max="9" width="9" customWidth="1"/>
    <col min="25" max="25" width="10.875" style="9" bestFit="1" customWidth="1"/>
    <col min="26" max="27" width="9" style="9"/>
    <col min="28" max="28" width="10.875" style="9" bestFit="1" customWidth="1"/>
  </cols>
  <sheetData>
    <row r="1" spans="1:28">
      <c r="A1" s="51" t="s">
        <v>255</v>
      </c>
      <c r="B1" s="51"/>
      <c r="C1" s="51">
        <v>35.5</v>
      </c>
      <c r="D1" s="51">
        <v>36</v>
      </c>
      <c r="E1" s="2" t="s">
        <v>40</v>
      </c>
      <c r="F1" s="2" t="s">
        <v>86</v>
      </c>
      <c r="G1" s="2" t="s">
        <v>39</v>
      </c>
      <c r="H1" s="2" t="s">
        <v>38</v>
      </c>
      <c r="I1" s="2" t="s">
        <v>37</v>
      </c>
      <c r="J1" s="2" t="s">
        <v>36</v>
      </c>
      <c r="K1" s="2" t="s">
        <v>32</v>
      </c>
      <c r="L1" s="2" t="s">
        <v>33</v>
      </c>
      <c r="M1" s="7" t="s">
        <v>34</v>
      </c>
      <c r="N1" s="2" t="s">
        <v>35</v>
      </c>
      <c r="O1" s="2" t="s">
        <v>41</v>
      </c>
      <c r="P1" s="2" t="s">
        <v>42</v>
      </c>
      <c r="Q1" s="2" t="s">
        <v>43</v>
      </c>
      <c r="R1" s="2" t="s">
        <v>44</v>
      </c>
      <c r="S1" s="2" t="s">
        <v>45</v>
      </c>
      <c r="T1" s="2" t="s">
        <v>46</v>
      </c>
      <c r="U1" s="2" t="s">
        <v>47</v>
      </c>
      <c r="V1" s="2" t="s">
        <v>231</v>
      </c>
      <c r="W1" s="2" t="s">
        <v>235</v>
      </c>
      <c r="X1" s="2" t="s">
        <v>95</v>
      </c>
      <c r="Y1" s="8"/>
      <c r="Z1" s="11"/>
      <c r="AA1" s="8"/>
      <c r="AB1" s="8"/>
    </row>
    <row r="2" spans="1:28" ht="15">
      <c r="A2" s="57" t="s">
        <v>256</v>
      </c>
      <c r="B2" s="18">
        <v>434</v>
      </c>
      <c r="C2" s="18"/>
      <c r="D2" s="18"/>
      <c r="E2" s="18"/>
      <c r="F2" s="18"/>
      <c r="G2" s="18"/>
      <c r="H2" s="18"/>
      <c r="I2" s="18"/>
      <c r="J2" s="1">
        <v>3</v>
      </c>
      <c r="K2" s="1">
        <v>3</v>
      </c>
      <c r="L2" s="1">
        <v>10</v>
      </c>
      <c r="M2" s="1">
        <v>10</v>
      </c>
      <c r="N2" s="1">
        <v>15</v>
      </c>
      <c r="O2" s="1">
        <v>20</v>
      </c>
      <c r="P2" s="1">
        <v>20</v>
      </c>
      <c r="Q2" s="1">
        <v>15</v>
      </c>
      <c r="R2" s="1">
        <v>15</v>
      </c>
      <c r="S2" s="1">
        <v>15</v>
      </c>
      <c r="T2" s="1">
        <v>10</v>
      </c>
      <c r="U2" s="2">
        <v>10</v>
      </c>
      <c r="V2" s="2">
        <v>10</v>
      </c>
      <c r="W2" s="2"/>
      <c r="X2" s="2">
        <v>156</v>
      </c>
      <c r="Y2" s="8">
        <v>750</v>
      </c>
      <c r="Z2" s="11">
        <f t="shared" ref="Z2:Z3" si="0">Y2/2</f>
        <v>375</v>
      </c>
      <c r="AA2" s="8">
        <v>181</v>
      </c>
      <c r="AB2" s="8">
        <f t="shared" ref="AB2:AB3" si="1">AA2/1.17*X2</f>
        <v>24133.333333333336</v>
      </c>
    </row>
    <row r="3" spans="1:28" ht="15">
      <c r="A3" s="57" t="s">
        <v>257</v>
      </c>
      <c r="B3" s="1">
        <v>506</v>
      </c>
      <c r="C3" s="1"/>
      <c r="D3" s="1">
        <v>3</v>
      </c>
      <c r="E3" s="1">
        <v>3</v>
      </c>
      <c r="F3" s="1">
        <v>3</v>
      </c>
      <c r="G3" s="1">
        <v>5</v>
      </c>
      <c r="H3" s="1">
        <v>5</v>
      </c>
      <c r="I3" s="1">
        <v>8</v>
      </c>
      <c r="J3" s="1">
        <v>8</v>
      </c>
      <c r="K3" s="1">
        <v>5</v>
      </c>
      <c r="L3" s="1">
        <v>5</v>
      </c>
      <c r="M3" s="1">
        <v>5</v>
      </c>
      <c r="N3" s="1">
        <v>3</v>
      </c>
      <c r="O3" s="1">
        <v>2</v>
      </c>
      <c r="P3" s="1"/>
      <c r="Q3" s="1"/>
      <c r="R3" s="1"/>
      <c r="S3" s="1"/>
      <c r="T3" s="1"/>
      <c r="U3" s="2"/>
      <c r="V3" s="2"/>
      <c r="W3" s="2"/>
      <c r="X3" s="51">
        <v>55</v>
      </c>
      <c r="Y3" s="8">
        <v>750</v>
      </c>
      <c r="Z3" s="11">
        <f t="shared" si="0"/>
        <v>375</v>
      </c>
      <c r="AA3" s="8">
        <v>181</v>
      </c>
      <c r="AB3" s="8">
        <f t="shared" si="1"/>
        <v>8508.5470085470097</v>
      </c>
    </row>
    <row r="4" spans="1:28" ht="15">
      <c r="A4" s="65" t="s">
        <v>262</v>
      </c>
      <c r="B4" s="51">
        <v>564</v>
      </c>
      <c r="C4" s="2"/>
      <c r="D4" s="2"/>
      <c r="E4" s="2">
        <v>2</v>
      </c>
      <c r="F4" s="2">
        <v>2</v>
      </c>
      <c r="G4" s="2">
        <v>2</v>
      </c>
      <c r="H4" s="2">
        <v>4</v>
      </c>
      <c r="I4" s="2">
        <v>4</v>
      </c>
      <c r="J4" s="2">
        <v>2</v>
      </c>
      <c r="K4" s="2">
        <v>2</v>
      </c>
      <c r="L4" s="2">
        <v>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51">
        <v>20</v>
      </c>
      <c r="Y4" s="8">
        <v>750</v>
      </c>
      <c r="Z4" s="11">
        <v>375</v>
      </c>
      <c r="AA4" s="8">
        <v>185</v>
      </c>
      <c r="AB4" s="8">
        <f>AA4*X4</f>
        <v>3700</v>
      </c>
    </row>
    <row r="5" spans="1:28" ht="15">
      <c r="A5" s="66" t="s">
        <v>258</v>
      </c>
      <c r="B5" s="68">
        <v>11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>
        <v>1</v>
      </c>
      <c r="N5" s="68">
        <v>2</v>
      </c>
      <c r="O5" s="68">
        <v>2</v>
      </c>
      <c r="P5" s="68">
        <v>2</v>
      </c>
      <c r="Q5" s="68">
        <v>2</v>
      </c>
      <c r="R5" s="68">
        <v>2</v>
      </c>
      <c r="S5" s="68">
        <v>1</v>
      </c>
      <c r="T5" s="47"/>
      <c r="U5" s="47"/>
      <c r="V5" s="47"/>
      <c r="W5" s="47"/>
      <c r="X5" s="69">
        <v>12</v>
      </c>
      <c r="Y5" s="21">
        <v>600</v>
      </c>
      <c r="Z5" s="8">
        <v>300</v>
      </c>
      <c r="AA5" s="21">
        <v>150</v>
      </c>
      <c r="AB5" s="8">
        <f>AA5*X5</f>
        <v>1800</v>
      </c>
    </row>
    <row r="6" spans="1:28">
      <c r="A6" s="2" t="s">
        <v>267</v>
      </c>
      <c r="B6" s="2">
        <v>138</v>
      </c>
      <c r="C6" s="2"/>
      <c r="D6" s="2"/>
      <c r="E6" s="2"/>
      <c r="F6" s="2"/>
      <c r="G6" s="2"/>
      <c r="H6" s="2"/>
      <c r="I6" s="2"/>
      <c r="J6" s="2"/>
      <c r="K6" s="2"/>
      <c r="L6" s="2">
        <v>4</v>
      </c>
      <c r="M6" s="2">
        <v>6</v>
      </c>
      <c r="N6" s="2">
        <v>6</v>
      </c>
      <c r="O6" s="2">
        <v>8</v>
      </c>
      <c r="P6" s="2">
        <v>8</v>
      </c>
      <c r="Q6" s="2">
        <v>8</v>
      </c>
      <c r="R6" s="2">
        <v>8</v>
      </c>
      <c r="S6" s="2">
        <v>6</v>
      </c>
      <c r="T6" s="2">
        <v>6</v>
      </c>
      <c r="U6" s="2">
        <v>4</v>
      </c>
      <c r="V6" s="2">
        <v>3</v>
      </c>
      <c r="W6" s="2"/>
      <c r="X6" s="2">
        <v>67</v>
      </c>
      <c r="Y6" s="8">
        <v>750</v>
      </c>
      <c r="Z6" s="8">
        <v>375</v>
      </c>
      <c r="AA6" s="8">
        <v>173</v>
      </c>
      <c r="AB6" s="8">
        <f>AA6*X6</f>
        <v>11591</v>
      </c>
    </row>
    <row r="7" spans="1:28">
      <c r="A7" s="51" t="s">
        <v>352</v>
      </c>
      <c r="B7" s="51">
        <v>600</v>
      </c>
      <c r="C7" s="2"/>
      <c r="D7" s="2"/>
      <c r="E7" s="2"/>
      <c r="F7" s="2"/>
      <c r="G7" s="2"/>
      <c r="H7" s="2"/>
      <c r="I7" s="2"/>
      <c r="J7" s="2"/>
      <c r="K7" s="2"/>
      <c r="L7" s="2">
        <v>4</v>
      </c>
      <c r="M7" s="2">
        <v>6</v>
      </c>
      <c r="N7" s="2">
        <v>6</v>
      </c>
      <c r="O7" s="2">
        <v>8</v>
      </c>
      <c r="P7" s="2">
        <v>8</v>
      </c>
      <c r="Q7" s="2">
        <v>8</v>
      </c>
      <c r="R7" s="2">
        <v>8</v>
      </c>
      <c r="S7" s="2">
        <v>8</v>
      </c>
      <c r="T7" s="2">
        <v>6</v>
      </c>
      <c r="U7" s="2">
        <v>4</v>
      </c>
      <c r="V7" s="2">
        <v>2</v>
      </c>
      <c r="W7" s="51">
        <v>0</v>
      </c>
      <c r="X7" s="24">
        <v>68</v>
      </c>
      <c r="Y7" s="8">
        <v>750</v>
      </c>
      <c r="Z7" s="8">
        <v>375</v>
      </c>
      <c r="AA7" s="8">
        <v>185</v>
      </c>
      <c r="AB7" s="8">
        <f>AA7*X7</f>
        <v>12580</v>
      </c>
    </row>
    <row r="8" spans="1:28">
      <c r="X8">
        <v>378</v>
      </c>
    </row>
    <row r="9" spans="1:28">
      <c r="Y9" s="9">
        <v>57961</v>
      </c>
      <c r="Z9" s="9" t="s">
        <v>268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16</vt:i4>
      </vt:variant>
    </vt:vector>
  </HeadingPairs>
  <TitlesOfParts>
    <vt:vector size="16" baseType="lpstr">
      <vt:lpstr>מלאי נעליים 7 דצמבר</vt:lpstr>
      <vt:lpstr>דצמבר</vt:lpstr>
      <vt:lpstr>ינואר</vt:lpstr>
      <vt:lpstr>פבואר</vt:lpstr>
      <vt:lpstr>אפריל </vt:lpstr>
      <vt:lpstr>מאי</vt:lpstr>
      <vt:lpstr>יוני</vt:lpstr>
      <vt:lpstr>אוגוסט</vt:lpstr>
      <vt:lpstr>נובמבר</vt:lpstr>
      <vt:lpstr>דצמבר </vt:lpstr>
      <vt:lpstr>ינואר </vt:lpstr>
      <vt:lpstr>פבואר 17</vt:lpstr>
      <vt:lpstr>מחירון נעליים</vt:lpstr>
      <vt:lpstr>מחירון ביגוד </vt:lpstr>
      <vt:lpstr>תחזית AW16</vt:lpstr>
      <vt:lpstr>מלאי 23 נובמבר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2016-07-06T10:21:09Z</cp:lastPrinted>
  <dcterms:created xsi:type="dcterms:W3CDTF">2015-11-02T14:44:43Z</dcterms:created>
  <dcterms:modified xsi:type="dcterms:W3CDTF">2016-07-27T18:35:56Z</dcterms:modified>
</cp:coreProperties>
</file>